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0290" windowHeight="8055" tabRatio="911" activeTab="15"/>
  </bookViews>
  <sheets>
    <sheet name="R6U19M" sheetId="1" r:id="rId1"/>
    <sheet name="R6U23M" sheetId="2" r:id="rId2"/>
    <sheet name="R6VM" sheetId="3" r:id="rId3"/>
    <sheet name="R6Z" sheetId="4" r:id="rId4"/>
    <sheet name="R6M" sheetId="5" r:id="rId5"/>
    <sheet name="R4M" sheetId="6" r:id="rId6"/>
    <sheet name="R4Z" sheetId="7" r:id="rId7"/>
    <sheet name="R4VM" sheetId="8" r:id="rId8"/>
    <sheet name="R4U23M" sheetId="9" r:id="rId9"/>
    <sheet name="R4U19M" sheetId="10" r:id="rId10"/>
    <sheet name="R4U19Z" sheetId="11" r:id="rId11"/>
    <sheet name="R4U23Z" sheetId="12" r:id="rId12"/>
    <sheet name="organizace_zavodu" sheetId="13" r:id="rId13"/>
    <sheet name="rozhodci" sheetId="14" r:id="rId14"/>
    <sheet name="poznamky" sheetId="15" r:id="rId15"/>
    <sheet name="celkem_kluby" sheetId="16" r:id="rId16"/>
  </sheets>
  <externalReferences>
    <externalReference r:id="rId19"/>
  </externalReferences>
  <definedNames>
    <definedName name="_xlnm._FilterDatabase" localSheetId="15" hidden="1">'celkem_kluby'!$N$1:$N$171</definedName>
    <definedName name="_xlnm.Print_Area" localSheetId="15">'celkem_kluby'!$A$1:$P$172</definedName>
    <definedName name="_xlnm.Print_Area" localSheetId="5">'R4M'!$A$1:$W$47</definedName>
    <definedName name="_xlnm.Print_Area" localSheetId="9">'R4U19M'!$A$1:$W$11</definedName>
    <definedName name="_xlnm.Print_Area" localSheetId="10">'R4U19Z'!$A$1:$W$7</definedName>
    <definedName name="_xlnm.Print_Area" localSheetId="8">'R4U23M'!$A$1:$W$9</definedName>
    <definedName name="_xlnm.Print_Area" localSheetId="11">'R4U23Z'!$A$1:$W$5</definedName>
    <definedName name="_xlnm.Print_Area" localSheetId="7">'R4VM'!$A$1:$V$13</definedName>
    <definedName name="_xlnm.Print_Area" localSheetId="6">'R4Z'!$A$1:$U$12</definedName>
    <definedName name="_xlnm.Print_Area" localSheetId="13">'rozhodci'!$A$1:$AC$44</definedName>
  </definedNames>
  <calcPr fullCalcOnLoad="1"/>
</workbook>
</file>

<file path=xl/sharedStrings.xml><?xml version="1.0" encoding="utf-8"?>
<sst xmlns="http://schemas.openxmlformats.org/spreadsheetml/2006/main" count="1945" uniqueCount="518">
  <si>
    <t>Pořadí</t>
  </si>
  <si>
    <t>Posádka</t>
  </si>
  <si>
    <t>Troja</t>
  </si>
  <si>
    <t>Trnávka</t>
  </si>
  <si>
    <t>sjezd</t>
  </si>
  <si>
    <t>slalom</t>
  </si>
  <si>
    <t>sprint</t>
  </si>
  <si>
    <t>ČP</t>
  </si>
  <si>
    <t>5</t>
  </si>
  <si>
    <t>4</t>
  </si>
  <si>
    <t>rok</t>
  </si>
  <si>
    <t>reg. číslo
klubu</t>
  </si>
  <si>
    <t>Název
posádky</t>
  </si>
  <si>
    <t xml:space="preserve">počet 
členů
</t>
  </si>
  <si>
    <t>KAPPA B</t>
  </si>
  <si>
    <t>MB Bohouš a jeho parta</t>
  </si>
  <si>
    <t>RK Hodonín - 017</t>
  </si>
  <si>
    <t>Č. Vrbné</t>
  </si>
  <si>
    <t>HANACE rafters Čudly</t>
  </si>
  <si>
    <t>Jiskra HB junioři</t>
  </si>
  <si>
    <t>Lipno</t>
  </si>
  <si>
    <t>RUSEK TOMÁŠ
HNILICA MICHAL
TEJMAR TOMÁŠ
MACH TADEÁŠ</t>
  </si>
  <si>
    <t>82
82
83
83</t>
  </si>
  <si>
    <t>Zatím B</t>
  </si>
  <si>
    <t>RK Troja - Čoro</t>
  </si>
  <si>
    <t>133
126</t>
  </si>
  <si>
    <t>91
93
93
93
91</t>
  </si>
  <si>
    <t>Sázava</t>
  </si>
  <si>
    <t>Jiskra HB</t>
  </si>
  <si>
    <t>MB Team</t>
  </si>
  <si>
    <t>113
132
205</t>
  </si>
  <si>
    <t>HANACE rafters REJNOCI</t>
  </si>
  <si>
    <t>113
205</t>
  </si>
  <si>
    <t>HRT Veterán</t>
  </si>
  <si>
    <t>Zatím B veterán</t>
  </si>
  <si>
    <t>113
132
180</t>
  </si>
  <si>
    <t>6</t>
  </si>
  <si>
    <t>RK Stan veterán</t>
  </si>
  <si>
    <t>KAPPA</t>
  </si>
  <si>
    <t xml:space="preserve">KUDĚJ VIKTOR
OTRUBA LUKÁŠ
FIALA MICHAL
HÁJEK FILIP </t>
  </si>
  <si>
    <t>63
64
62
68</t>
  </si>
  <si>
    <t>TRITON</t>
  </si>
  <si>
    <t>Katamarán X.K.</t>
  </si>
  <si>
    <t>54
71
83
55</t>
  </si>
  <si>
    <t>Katamarán V.K.</t>
  </si>
  <si>
    <t xml:space="preserve">BARTOŠ JIŘÍ
BARTOŠ VÍT
BRZOBOHATÝ DAVID
HOUSA ALEŠ </t>
  </si>
  <si>
    <t>75
79
79
78</t>
  </si>
  <si>
    <t>CHEBÁCI</t>
  </si>
  <si>
    <t>Katamarán P.K.</t>
  </si>
  <si>
    <t>KMOŠŤÁK SVATOMÍR
ŠPAČEK JIŘÍ
HADARIČ CTIBOR
DUŠÁTKO FRANTIŠEK</t>
  </si>
  <si>
    <t>50
74
73
73</t>
  </si>
  <si>
    <t>RK TROJA VETERAN</t>
  </si>
  <si>
    <t>Hastrman</t>
  </si>
  <si>
    <t>účast</t>
  </si>
  <si>
    <t>umístění</t>
  </si>
  <si>
    <t>Název</t>
  </si>
  <si>
    <t>Č.Vrbné</t>
  </si>
  <si>
    <t>posádky</t>
  </si>
  <si>
    <t>Č.</t>
  </si>
  <si>
    <t>Rok</t>
  </si>
  <si>
    <t>R6</t>
  </si>
  <si>
    <t>7</t>
  </si>
  <si>
    <t>178
50</t>
  </si>
  <si>
    <t>Bestie Stream Troja</t>
  </si>
  <si>
    <t>8</t>
  </si>
  <si>
    <t>RK Stan</t>
  </si>
  <si>
    <t>KTMRN</t>
  </si>
  <si>
    <t>BARTOŠ JIŘÍ
BARTOŠ VÍT
BRZOBOHATÝ DAVID
HOUSKA ALEŠ
PECHÁČEK TOMÁŠ
PECHÁČEK MICHAL</t>
  </si>
  <si>
    <t>75
79
79
78
74
76</t>
  </si>
  <si>
    <t>místo</t>
  </si>
  <si>
    <t>disciplína</t>
  </si>
  <si>
    <t>datum</t>
  </si>
  <si>
    <t>klub</t>
  </si>
  <si>
    <t>body</t>
  </si>
  <si>
    <t>o.č.</t>
  </si>
  <si>
    <t>příjmení a jméno rozhodčího</t>
  </si>
  <si>
    <t>počet učastí</t>
  </si>
  <si>
    <t>Bendl Pavel</t>
  </si>
  <si>
    <t>BR</t>
  </si>
  <si>
    <t>-</t>
  </si>
  <si>
    <t>Blanařová Jindra</t>
  </si>
  <si>
    <t>Gernát Miroslav</t>
  </si>
  <si>
    <t>CM</t>
  </si>
  <si>
    <t>CL</t>
  </si>
  <si>
    <t>Hájek Martin</t>
  </si>
  <si>
    <t>Heralová Hana</t>
  </si>
  <si>
    <t>ZS</t>
  </si>
  <si>
    <t>Houfková Svatava</t>
  </si>
  <si>
    <t>Chlupáčová Vladimíra</t>
  </si>
  <si>
    <t>Koucká Jana</t>
  </si>
  <si>
    <t>Kulhan David</t>
  </si>
  <si>
    <t>HR</t>
  </si>
  <si>
    <t>ST</t>
  </si>
  <si>
    <t>Naděje Vladimír</t>
  </si>
  <si>
    <t>Novák Jan</t>
  </si>
  <si>
    <t>Panenka Petr</t>
  </si>
  <si>
    <t>RZ</t>
  </si>
  <si>
    <t>Peška Libor</t>
  </si>
  <si>
    <t>Plašilová Mirka</t>
  </si>
  <si>
    <t>Plecitá Petra</t>
  </si>
  <si>
    <t>Pospíšil Jaroslav</t>
  </si>
  <si>
    <t>Procházka Jan</t>
  </si>
  <si>
    <t>Procházka Martin</t>
  </si>
  <si>
    <t>Šedová Pavlína</t>
  </si>
  <si>
    <t>Raška Vladimír</t>
  </si>
  <si>
    <t>Řehák Jan</t>
  </si>
  <si>
    <t>Řeháková Drahomíra</t>
  </si>
  <si>
    <t>Schuttová Michaela</t>
  </si>
  <si>
    <t>Šedo Jaroslav</t>
  </si>
  <si>
    <t>Šembera Vratislav</t>
  </si>
  <si>
    <t>Šemberová Ivanka</t>
  </si>
  <si>
    <t>Táborský Jeronym</t>
  </si>
  <si>
    <t>Walter Pavel</t>
  </si>
  <si>
    <t>legenda</t>
  </si>
  <si>
    <t>hlavní rozhodčí</t>
  </si>
  <si>
    <t>zástupce svazu</t>
  </si>
  <si>
    <t>ředitel závodu</t>
  </si>
  <si>
    <t>časomíra</t>
  </si>
  <si>
    <t xml:space="preserve">R </t>
  </si>
  <si>
    <t xml:space="preserve">rozhodčí </t>
  </si>
  <si>
    <t>rozhodčí na startu</t>
  </si>
  <si>
    <t>rozhodčí v cíli</t>
  </si>
  <si>
    <t>brankový rozhodčí</t>
  </si>
  <si>
    <t>TR</t>
  </si>
  <si>
    <t>rozhodčí na trati</t>
  </si>
  <si>
    <t>R</t>
  </si>
  <si>
    <t>Haleš Antonín</t>
  </si>
  <si>
    <t>Za výkonnost</t>
  </si>
  <si>
    <t>V</t>
  </si>
  <si>
    <t>A+V</t>
  </si>
  <si>
    <t>Y</t>
  </si>
  <si>
    <t>Y = za výkonnost/umístění</t>
  </si>
  <si>
    <t>1 BOD za výkonnost</t>
  </si>
  <si>
    <t>Kč</t>
  </si>
  <si>
    <t>BODY</t>
  </si>
  <si>
    <t>za aktivitu rozhodčí</t>
  </si>
  <si>
    <t>za aktivitu/účast závodníci</t>
  </si>
  <si>
    <t>za aktivitu pořádání závodů</t>
  </si>
  <si>
    <t>R4 + R6</t>
  </si>
  <si>
    <t>V/Y</t>
  </si>
  <si>
    <t>X</t>
  </si>
  <si>
    <t>1 BOD za aktivitu</t>
  </si>
  <si>
    <t>A/X</t>
  </si>
  <si>
    <t>Celkem se rozděluje</t>
  </si>
  <si>
    <t>Za aktivitu</t>
  </si>
  <si>
    <t>A</t>
  </si>
  <si>
    <t>KČ</t>
  </si>
  <si>
    <t>X = za aktivitu/účast celkem</t>
  </si>
  <si>
    <t>celkem pro klub</t>
  </si>
  <si>
    <t>rozhodčí</t>
  </si>
  <si>
    <t>organizace závodů</t>
  </si>
  <si>
    <t>závody - týmy</t>
  </si>
  <si>
    <t>ORGANIZACE ZÁVODŮ</t>
  </si>
  <si>
    <t>název posádky</t>
  </si>
  <si>
    <t>číslo klubu</t>
  </si>
  <si>
    <t>mládež</t>
  </si>
  <si>
    <t>Labe</t>
  </si>
  <si>
    <t xml:space="preserve"> TR Rafting Morava</t>
  </si>
  <si>
    <t>HRIC MICHAL
KABRHEL VÁCLAV
LISICKÝ DAVID
HRIC VÍTEZSLAV
NOVOSAD LUKÁŠ
BOZDĚCH ZDENĚK
HAJSKÝ STANISLAV
POSPÍŠIL JAROSLAV</t>
  </si>
  <si>
    <t>73
83
81
74
??
70
70
73</t>
  </si>
  <si>
    <t>PRAŽAN MILAN
PROKS JAKUB
PÁŠA JIŘÍ
SEHNAL ŠTĚPÁN
TOMEK LUKÁŠ
JEŽEK TOMÁŠ
ŠANTORA JAN</t>
  </si>
  <si>
    <t>81
84
78
85
87
73</t>
  </si>
  <si>
    <t xml:space="preserve">HANACE rafters </t>
  </si>
  <si>
    <t>PEŠKA LIBOR
CUC MICHAL
ŠANTORA JAN
HALEŠ TONDA
ZDRÁHAL JAN
IRAIN JIŘÍ
NOVÁK MARTIN
PAVLÍK RADEK</t>
  </si>
  <si>
    <t>87
77
83
92
85
81
91
80</t>
  </si>
  <si>
    <t>RK Hodonín junioři</t>
  </si>
  <si>
    <t>MARTINKA ANTONÍN
MARTINKA TOMÁŠ
BLANÁŘ JINDŘICH
PŘIKRYL VOJTĚCH
PAVLÍK RADEK
MEDŘICKÝ LUDVÍK
CHRENKA VOJTĚCH
JANOŠEK RADEK</t>
  </si>
  <si>
    <t>93
93
93
96
92
92</t>
  </si>
  <si>
    <t>HNULÍK MICHAL
ŽÁK PETR
VONDRÁČEK VOJTĚCH
PROKOP JAN
HAVLÍČEK ONDŘEJ
ČERNÝ MICHAL
ŠTĚPÁNEK VOJTĚCH
HAVLÍČEK JIŘÍ</t>
  </si>
  <si>
    <t>88
90
91
89
88
90</t>
  </si>
  <si>
    <t>50
133
126</t>
  </si>
  <si>
    <t>IRAIN JIŘÍ
PROCHÁZKA MARTIN
KYSELA FRANTIŠEK
LERNER LUDĚK
KLIMENT DAVID
PANENKA ONDŘEJ
KREJČÍ MARTIN
ŠANTORA JAN</t>
  </si>
  <si>
    <t>55
78
80
60
78
80
95
80</t>
  </si>
  <si>
    <t>PANDEROS</t>
  </si>
  <si>
    <t>RUSEK TOMÁŠ
HNILICA MICHAL
TEJMAR TOMÁŠ
MACH TADEÁŠ
BLUMA MICHAL
KŘIVÁNEK TOMÁŠ</t>
  </si>
  <si>
    <t>82
82
83
83
70
66</t>
  </si>
  <si>
    <t>MATĚJKA ROMAN
MRÁZ PAVEL
VÁVRA JAN
DUŠÁTKO FRANTIŠEK
ŠPAČEK JIŘÍ
PANENKA ONDŘEJ</t>
  </si>
  <si>
    <t>73
76
76
73
74
80</t>
  </si>
  <si>
    <t>TR HIKO</t>
  </si>
  <si>
    <t>DANĚK ALEŠ
ŠŤASTNÝ JAN
HAVLÍČEK JAN
ROLENC ONDŘEJ
VRZÁŇ JAKUB
KEJKLÍČEK TOMÁŠ</t>
  </si>
  <si>
    <t>79
70
77
91
87
80</t>
  </si>
  <si>
    <t>RK LETOHRAD muži 2</t>
  </si>
  <si>
    <t>BĚŤÁK DANIEL
PECHÁČEK FILIP
MAREK JAN
KYLAR ALEŠ
ŠEMBERA JIŘÍ
VLČEK JAN</t>
  </si>
  <si>
    <t>97
96
98
97
91
91</t>
  </si>
  <si>
    <t>HANACE rafters Rejnoci</t>
  </si>
  <si>
    <t xml:space="preserve">FILIP MILOSLAV
FARA TOMÁŠ
BENEDA MICHAL
RIBOLA JIRKA
MUSIL FILIP
TRESCHER JAN
</t>
  </si>
  <si>
    <t>88
88
88
87
92
88</t>
  </si>
  <si>
    <t>RK LETOHRAD muži</t>
  </si>
  <si>
    <t>VLČEK JAN
ŠEMBERA JIŘÍ
SAIKO TOMÁŠ
CHRENKA VOJTĚCH
PŘIKRYL VOJTĚCH
Beneda Michal</t>
  </si>
  <si>
    <t>91
92
86
91
95
88</t>
  </si>
  <si>
    <t>HANACE rafters Zničehonic</t>
  </si>
  <si>
    <t>FILIP MILOSLAV
FARA TOMÁŠ
RIBOLA JIRKA
JANŮ PETR
FILIP MUSIL
KUNA JAN</t>
  </si>
  <si>
    <t>88
88
87
87
92
90</t>
  </si>
  <si>
    <t>TR OMEGA</t>
  </si>
  <si>
    <t xml:space="preserve">PROCHÁZKOVÁ PAVLA
KAŇKOVSKÁ HANA
KRATOCHVÍLOVÁ MICHAELA 
VALTROVÁ ZUZANA 
VANDASOVÁ LENKA
VACÍKOVÁ KATEŘINA
BALATKOVÁ PETRA </t>
  </si>
  <si>
    <t>85
88
75
86
86
83
91</t>
  </si>
  <si>
    <t>TR juniorky</t>
  </si>
  <si>
    <t>BLANÁŘOVÁ MARTINA
SMETÁNKOVÁ KLÁRA
SOVÁKOVÁ LENKA
LIGURSKÁ BLANKA 
FOLTÝSOVÁ DENISA
FRYŠOVÁ
FOLTYSOVÁ SABINA
HOROVÁ KLÁRA</t>
  </si>
  <si>
    <t>91
00
93
94
93
93
96
96</t>
  </si>
  <si>
    <t>RK TROJA-Čóromóro</t>
  </si>
  <si>
    <t>BAUEROVÁ LENKA
SOSVOROVÁ LUCIE
BERÁNKOVÁ BARBORA 
MARKOVÁ EVA
MULAČOVÁ MARTA
HAJZLEROVÁ PETRA
BERÁNKOVÁ KATEŘINA
KLUGANOSTOVÁ MARTINA</t>
  </si>
  <si>
    <t>84
84
92
88
86
82</t>
  </si>
  <si>
    <t>RK TROJA Veteránky</t>
  </si>
  <si>
    <t>109
126
133
222</t>
  </si>
  <si>
    <t>PANENKOVÁ ALENA
KOEHLEROVÁ RENATA
LAGNEROVÁ JANA
TREFNÁ HANA
BINAROVÁ LUCIE
HALAŠKOVÁ PETRA
SCHNEIDEROVÁ LUCKA
HÁJKOVÁ JARKA</t>
  </si>
  <si>
    <t>52
75
59
74
75
74
88
55</t>
  </si>
  <si>
    <t>TR masters</t>
  </si>
  <si>
    <t>NETOPIL ZBYNĚK
VRBA JIŘÍ
BOZDĚCH ZDENĚK
HAJSKÝ STANISLAV
HRIC MICHAL
KASAL TOMÁŠ
HRIC VÍTĚZSLAV</t>
  </si>
  <si>
    <t>60
66
70
69
70
73
74</t>
  </si>
  <si>
    <t>JEŽEK TEAM KAPLICE</t>
  </si>
  <si>
    <t>142
155</t>
  </si>
  <si>
    <t>KRECHLER MIROSLAV
TOMEK PETR
ŠIMÁNEK ROBERT
BENHÁK JIŘÍ
BOČEK ZDENĚK
PUTZER PAVEL
PUTZER PETR
VEBER JAN</t>
  </si>
  <si>
    <t>52
68
73
56
75
67
66
71</t>
  </si>
  <si>
    <t>MATĚJKA ROMAN
SVAČINA PAVEL
SVAČINA PETR
POLÁK LIBOR
PROKS ZDENĚK
BLUMA MICHAL
HÁJEK MARTIN
DUŠÁTKO FRANTIŠEK</t>
  </si>
  <si>
    <t>73
73
73
67
54
70
64
73</t>
  </si>
  <si>
    <t>VWS PRAHA R6</t>
  </si>
  <si>
    <t>URBAN VÁCLAV
ŠROGL MICHAL
LERNER LUDĚK
MORŠTEJN ROMAN
IRAIN JIŘÍ
RŮŽIČKA VÁCLAV
KŘIVÁNEK TOMÁŠ
BLUMA MICHAL</t>
  </si>
  <si>
    <t>53
60
60
..
55
74
72
73</t>
  </si>
  <si>
    <t>PANENKOVÁ ALENA
KRATOCHVÍLOVÁ MICHAELA 
LAGNEROVÁ JANA
TREFNÁ HANA
BINAROVÁ LUCIE
HALAŠKOVÁ PETRA</t>
  </si>
  <si>
    <t>52
75
59
75
75
74</t>
  </si>
  <si>
    <t>RK Hodonín Veterán</t>
  </si>
  <si>
    <t>RAŠKA VLADIMÍR
JANOŠEK RADOMIL
TOKOŠ ROMAN
CHRENKA JAROMÍR
BLANÁŘOVÁ JINDRA
MATUŠKA JIŘÍ</t>
  </si>
  <si>
    <t>64
62
66
66
64
71</t>
  </si>
  <si>
    <t>RK Hodonín
Junior</t>
  </si>
  <si>
    <t>MARTINKA ANTONÍN
MARTINKA TOMÁŠ
BLANÁŘ JINDŘICH
PŘIKRYL VOJTĚCH
RAVLÍK RADEK
MEDŘICKÝ LUDVÍK</t>
  </si>
  <si>
    <t>93
93
93 
96
92
92</t>
  </si>
  <si>
    <t>JISKRA HB Junioři</t>
  </si>
  <si>
    <t>PROKOP JAN
HAVLÍČEK JIŘÍ
ZACH KRYŠTOF
ČERNÝ MICHAL
VONDRÁČEK VOJTĚCH
ŽÁK PETR
KREJČÍ MARTIN</t>
  </si>
  <si>
    <t>96
95
92
94
96
95
95</t>
  </si>
  <si>
    <t>V.O.R. Piraně Pohořeli</t>
  </si>
  <si>
    <t>HENEŠ JOSEF
TARABA JAN
KRATOCHVÍL ROMAN
FOLTÁN JAKUB
ČERMÁKOVÁ VERONIKA
PATLEJCHOVÁ TERKA
ŠEDOVÁ MÍŠA</t>
  </si>
  <si>
    <t>95
95
95
97
99
00
98</t>
  </si>
  <si>
    <t>LET-CI Letohrad</t>
  </si>
  <si>
    <t>BĚŤÁK DANIEL
PECHÁČEK FILIP
MAREK JAN
KYLAR ALEŠ
ŠLESINGER MICHAEL
MORAVEC JAKUB</t>
  </si>
  <si>
    <t>97
96
98
97
00
99</t>
  </si>
  <si>
    <t xml:space="preserve"> V.O.R. 
PYRANĚ POHOŘELI </t>
  </si>
  <si>
    <t>FOLK JAN
TARABA JAN
KRATOCHVÍL ROMAN
KOCIÁN DOMINIK
FOLTÁN JAKUB
HENEŠ JOSEF</t>
  </si>
  <si>
    <t>99
95
95
98
97
95</t>
  </si>
  <si>
    <t xml:space="preserve">
RK Letohrad
LET-OUNI 
</t>
  </si>
  <si>
    <t>BĚŤÁK DANIEL
PECHÁČEK FILIP
MAREK JAN
URBANOVÁ ADÉLA
KAČENA JIŘÍ
PIPEK JAN
KYLAR ALEŠ</t>
  </si>
  <si>
    <t>97
96
98
98
96 
98
97</t>
  </si>
  <si>
    <t>V.O.R. Vlastní cestou</t>
  </si>
  <si>
    <t>FOLK JAN
NAVRÁTIL PATRIK
KŮRKA MATĚJ
BOHUSLAV MAREK
KOCIÁN DOMINIK
PATLEJCHOVÁ TERKA</t>
  </si>
  <si>
    <t>99
99
98
01
98
02</t>
  </si>
  <si>
    <t>RK Letohrad LET-CI</t>
  </si>
  <si>
    <t>PECHÁČEK FILIP
BĚŤÁK DAN
KYLAR ALEŠ
MAREK JAN
MORAVEC JAKUB
VAŘEKA JAN</t>
  </si>
  <si>
    <t>96
97
97
98
99
96</t>
  </si>
  <si>
    <t>DANĚK ALEŠ
ŠŤASTNÝ JAN
HAVLÍČEK JAN
ROLENC ONDŘEJ
PINKAVA ONDŘEJ</t>
  </si>
  <si>
    <t>79
70
77
91
77</t>
  </si>
  <si>
    <t xml:space="preserve">HANACE rafters A </t>
  </si>
  <si>
    <t>PEŠKA LIBOR
ZDRÁHAL JAN
CUC MICHAL
HALEŠ ANTONÍN 
NOVÁK MARTIN
PAVLÍK RADEK</t>
  </si>
  <si>
    <t>87
85
77
92
91
92</t>
  </si>
  <si>
    <t>HRIC MICHAL
KABRHEL VÁCLAV
LISICKÝ DAVID
HRIC VÍTEZSLAV
POSPÍŠIL JAROSLAV</t>
  </si>
  <si>
    <t>73
83
81
74</t>
  </si>
  <si>
    <t>RK Troja - A</t>
  </si>
  <si>
    <t>PROKS JAKUB
PRAŽAN MILAN
PÁŠA JIŘÍ
TOMEK LUKÁŠ
SEHNAL ŠTĚPÁN
JEŽEK TOMÁŠ</t>
  </si>
  <si>
    <t>84
81
78
84
85
73</t>
  </si>
  <si>
    <t>JANOŠEK RADEK
MARTINKA ANTONÍN
MARTINKA TOMÁŠ
BLANÁŘ JINDŘICH
CHRENKA VOJTĚCH</t>
  </si>
  <si>
    <t>Jiskra H. Brod</t>
  </si>
  <si>
    <t>HNULÍK MICHAL
VONDRÁČEK VÍT
ŠTĚPÁNEK VOJTĚCH
HAVLÍČEK ONDŘEJ
ČERNÝ MICHAL</t>
  </si>
  <si>
    <t>88
90
90
88
90</t>
  </si>
  <si>
    <t>HRT TEAM</t>
  </si>
  <si>
    <t>HÁJEK MARTIN
SVAČINA PAVEL
SVAČINA PETR
VÁVRA JAN
RŮŽIČKA VÁCLAV</t>
  </si>
  <si>
    <t>64
73
73
76
75</t>
  </si>
  <si>
    <t>PRSI TEAM 2</t>
  </si>
  <si>
    <t>50
178</t>
  </si>
  <si>
    <t>IRAIN JIŘÍ
PANENKA ONDŘEJ
ŠANTORA JAN
DAVID JIRKA
ZDRÁHAL JAN
ŠVADLENA VÁCLAV</t>
  </si>
  <si>
    <t>81
80
83
85
85
85</t>
  </si>
  <si>
    <t>RK Letohrad muži</t>
  </si>
  <si>
    <t>222
147</t>
  </si>
  <si>
    <t>ŠEMBERA JIŘÍ
VLČEK JAN
SAIKO TOMÁŠ
CHRENKA VOJTĚCH
JANOŠEK RADEK
KREJČÍ MARTIN</t>
  </si>
  <si>
    <t>91
91
86
91
91
95</t>
  </si>
  <si>
    <t>KŘIVÁNEK TOMÁŠ
BLUMA MICHAL
MATĚJKA ROMAN
MRÁZ PAVEL</t>
  </si>
  <si>
    <t>66
70
73
76</t>
  </si>
  <si>
    <t xml:space="preserve">Kaplice A </t>
  </si>
  <si>
    <t>155
178
126</t>
  </si>
  <si>
    <t>PUTZER PETR
PUTZER PAVEL
BOČEK ZDENĚK
VEBER JAN 
BAUEROVÁ LENKA
MUSIL FILIP</t>
  </si>
  <si>
    <t>66
67
75
71
84
..</t>
  </si>
  <si>
    <t>JEŽEK TEAM II</t>
  </si>
  <si>
    <t>KRECHLER MIROSLAV                 TOMEK PETR                   ŠIMÁNEK ROBERT           BENHÁK JIŘÍ</t>
  </si>
  <si>
    <t>52  68  73  56</t>
  </si>
  <si>
    <t xml:space="preserve">WWS CLUB </t>
  </si>
  <si>
    <t>URBAN VÁCLAV
LERNER LUDĚK
ŠROGL MICHAL
KLIMENT DAVID 
POLÁK LIBOR</t>
  </si>
  <si>
    <t>53
60
72
78
67</t>
  </si>
  <si>
    <t>Manager team</t>
  </si>
  <si>
    <t>PROKS ZDENĚK
KREJČÍ JINDŘICH
LÁCHA ONDRA
HÁJEK STANISLAV
HÁJKOVÁ JARKA</t>
  </si>
  <si>
    <t>PRSI team</t>
  </si>
  <si>
    <t>IRAIN JIŘÍ
ZNAMENÁČEK MILAN
ŠANTORA JAN
ŠVADLENA VÁCLAV
PANENKA ONDŘEJ
MORNŠTEJN ROMAN</t>
  </si>
  <si>
    <t>81
71
83
85
80
85</t>
  </si>
  <si>
    <t>REGULUS</t>
  </si>
  <si>
    <t>113
132</t>
  </si>
  <si>
    <t>KOLMAN FILIP
TREFNÁ HANA
ŠLOCAR JAN
TREFNÝ JIŘÍ
DUFEK PAVEL</t>
  </si>
  <si>
    <t>73
74
85
82
80</t>
  </si>
  <si>
    <t>ZDOBINSKÝ DALIBOR
TABAČÍK SLAVOMÍR
VLASÁK MICHAL
SUCHÁNEK MARTIN
SVOBODOVÁ EVA
DANĚK JAN</t>
  </si>
  <si>
    <t>78
65
71
79
72
65</t>
  </si>
  <si>
    <t>RK Letohrad
LET-GUN</t>
  </si>
  <si>
    <t>PECHÁČEK FILIP
BĚŤÁK DAN
KYLAR ALEŠ
KREJČÍ MARTIN
MAREK JAN</t>
  </si>
  <si>
    <t>96
97
97
95
98</t>
  </si>
  <si>
    <t>MB team 2</t>
  </si>
  <si>
    <t>KYSELA FRANTIŠEK
PROCHÁZKA MARTIN
IRAIN JIŘÍ
BENEDA MICHAL
KAČENA JIŘÍ
KREJČÍ MARTIN</t>
  </si>
  <si>
    <t>80
78
55
88
96
95</t>
  </si>
  <si>
    <t>KLUGANOST VÍT
PANENKA ONDŘEJ
PECHÁČEK TOMÁŠ
PECHÁČEK MICHAL 
PAVÍK RADEK
RULF JAN</t>
  </si>
  <si>
    <t>77
80
74
76
80
75</t>
  </si>
  <si>
    <t>MB team</t>
  </si>
  <si>
    <t>IRAIN JIŘÍ
PROCHÁZKA MARTIN
KYSELA FRANTIŠEK
ŠANTORA JAN
PIPEK JAN
KREJČÍ MARTIN</t>
  </si>
  <si>
    <t>55
78
80
83
98
95</t>
  </si>
  <si>
    <t>RK TROJA veterán</t>
  </si>
  <si>
    <t>166
126</t>
  </si>
  <si>
    <t>PANENKA PETR
KEDRŠT JAN
TUČEK MILAN
PRAUSE ALEŠ
LAGNEROVÁ JANA</t>
  </si>
  <si>
    <t>47
49
48
54
59</t>
  </si>
  <si>
    <t>VONDRÁČEK VOJTĚCH
ČERNÝ MICHAL
PROKOP JAN
ŽÁK PETR
HAVLÍČEK JIŘÍ</t>
  </si>
  <si>
    <t>96
94
96
95</t>
  </si>
  <si>
    <t>ŠTOCHL JAKUB
SÝKORA JAN
HUCL RADIM
SÝKORA ONDŘEJ
KLUGANOST VÍT
PECHÁČEK MICHAL</t>
  </si>
  <si>
    <t>78
75
74
78
77
76</t>
  </si>
  <si>
    <t>Fortuna Kolín All Stars</t>
  </si>
  <si>
    <t>SVĚTLÍK ZDENĚK
UHLÍŘ ZDENĚK
PÁŠA JIŘÍ
HORNÍK ZDENĚK
RŮŽIČKA VÁCLAV</t>
  </si>
  <si>
    <t>63
78
78
79
75</t>
  </si>
  <si>
    <t>KNOSEL WALTER
MUSIL FILIP
FILIP MILOSLAV
FARA TOMÁŠ
BENEDA MICHAL
RIBOLA JIRKA</t>
  </si>
  <si>
    <t>78
92
88
88
88
87</t>
  </si>
  <si>
    <t>Polpur Turnov</t>
  </si>
  <si>
    <t>JAROLÍMEK OTTA
VÁLEK JIŘÍ
MATĚJEC JIŘÍ
HORDLER OTA
KOZDERKA PAVEL</t>
  </si>
  <si>
    <t>71
81
68
85</t>
  </si>
  <si>
    <t>TR JUNIOR</t>
  </si>
  <si>
    <t>SVOBODA ADAM
PEXA JAN
PAVLÍK RADEK
MEDŘICKÝ LUDVÍK</t>
  </si>
  <si>
    <t>94
95
92
92</t>
  </si>
  <si>
    <t>Hanace rafters Zničehonic</t>
  </si>
  <si>
    <t>178
155</t>
  </si>
  <si>
    <t>KUČEROVÁ VERONIKA
JANŮ PETR
FILIP MUSIL
KUNA JAN
TRESCHER JAN</t>
  </si>
  <si>
    <t>88
87
92
90
88</t>
  </si>
  <si>
    <t>JEŽEK TEAM</t>
  </si>
  <si>
    <t>KARAFIÁT JOSEF
GRYC TOMÁŠ
TOMEK PETR
DOLEŽAL MAREK</t>
  </si>
  <si>
    <t>XX
66
XX
80</t>
  </si>
  <si>
    <t>KYSELA FRANTIŠEK
PROCHÁZKA MARTIN
IRAIN JIŘÍ
PANENKA ONDŘEJ
LERNEROVÁ TEREZA</t>
  </si>
  <si>
    <t>80
78
55
80</t>
  </si>
  <si>
    <t>RK Troja</t>
  </si>
  <si>
    <t>PÁŠA JIŘÍ
JEŽEK TOMÁŠ
SEHNAL ŠTĚPÁN
TOMEK LUKÁŠ</t>
  </si>
  <si>
    <t>88
90
94
87</t>
  </si>
  <si>
    <t>KOCEK JAROSLAV
VALENTA JAN
ČINČERA JIŘÍ
TAJER MICHAL
KEŠNER IGOR</t>
  </si>
  <si>
    <t>62
63
43
87</t>
  </si>
  <si>
    <t>GEOPLAN RAFT KLUB
Hradec Králové A</t>
  </si>
  <si>
    <t>DUŠEK VLADIMÍR
KAŠPAR JAROSLAV
POLÍVKA KAREL
BERGMAN VLADIMÍR</t>
  </si>
  <si>
    <t>57
56
45
58</t>
  </si>
  <si>
    <t>Jiskra HB B</t>
  </si>
  <si>
    <t>HAVLÍČEK ONDŘEJ
VONDRÁČEK VOJTĚCH
MÁRA PETR
ŽÁK PETR</t>
  </si>
  <si>
    <t>88
96
94
95</t>
  </si>
  <si>
    <t>HAJSKÝ STANISLAV
VRBA JIŘÍ
BOZDĚCH ZDENĚK
KASAL TOMÁŠ</t>
  </si>
  <si>
    <t xml:space="preserve">60
66
70
</t>
  </si>
  <si>
    <t>BĚŤÁK DANIEL
PECHÁČEK FILIP
MAREK JAN
KYLAR ALEŠ</t>
  </si>
  <si>
    <t>97
96
98
97</t>
  </si>
  <si>
    <t>RK RaK Timuři</t>
  </si>
  <si>
    <t>RULF JAN
HÁJEK JAN
PETRÁŠEK DAVID
HÁJKOVÁ DRAHOMÍRA</t>
  </si>
  <si>
    <t>75
74
75
78</t>
  </si>
  <si>
    <t>Kaplice ZZZ</t>
  </si>
  <si>
    <t>TRESCHER JAN
JIRÁŇ JOSEF
KOVAŘÍK PETR
ČÁP RÍŠA</t>
  </si>
  <si>
    <t>88
88
84
81</t>
  </si>
  <si>
    <t>VONDRÁČEK VOJTĚCH
ZACH KRYŠTOF
ŽÁK PETR
VELÍNSKÝ JIŘÍ</t>
  </si>
  <si>
    <t>96
92
95
89</t>
  </si>
  <si>
    <t>H2O Jeseník</t>
  </si>
  <si>
    <t>RADĚJ ALEŠ
POSPÍŠIL MOJMÍR
SEDLÁČEK MARTIN
ŠPAČEK MILOŠ</t>
  </si>
  <si>
    <t>72
55
83
74</t>
  </si>
  <si>
    <t>PRSI TEAM 3</t>
  </si>
  <si>
    <t>IRAIN JIŘÍ
PANENKA ONDŘEJ
PROKS JAKUB
ZDRÁHAL JAN</t>
  </si>
  <si>
    <t>81
80
85
85</t>
  </si>
  <si>
    <t>4FUN</t>
  </si>
  <si>
    <t>HAVELKA DAVID
VILÍM JAN
TRNKA DAVID
KRULIŠ JIŘÍ</t>
  </si>
  <si>
    <t>87
87
81
84</t>
  </si>
  <si>
    <t>Hodonín muži</t>
  </si>
  <si>
    <t>JANOŠEK RADEK
VAŠULKA LUKÁŠ
PŘIKRYL VOJTĚCH
MATUŠKA DAVID</t>
  </si>
  <si>
    <t>91
96
96
96
98</t>
  </si>
  <si>
    <t>VLČEK JAN
SAIKO TOMÁŠ
CHRENKA VOJTĚCH
PŘIKRYL VOJTĚCH</t>
  </si>
  <si>
    <t>91
86
91
95</t>
  </si>
  <si>
    <t>Traged</t>
  </si>
  <si>
    <t>KLAUSNER FILIP
TUČEK MILAN
KEDRŠT JAN
REISCHIG JIŘÍ</t>
  </si>
  <si>
    <t>77
48
49
76</t>
  </si>
  <si>
    <t>Manager team B 2</t>
  </si>
  <si>
    <t>PROKS ZDENĚK
HÁJEK STANISLAV
POLÁK LIBOR
RŮŽIČKA VÁCLAV</t>
  </si>
  <si>
    <t>54
55
67
75</t>
  </si>
  <si>
    <t>DOLEJŠ PETR
Hanzová Petra
PROCHÁZKA PETR
BÖHM DAVID</t>
  </si>
  <si>
    <t>74
78
82
77</t>
  </si>
  <si>
    <t>Tunel Team-PRRŠ</t>
  </si>
  <si>
    <t>ROSULEK VÍT
ŠENK PETR
PROŠEK PAVEL
ROSULEK LUKÁŠ</t>
  </si>
  <si>
    <t>77
69
77
75</t>
  </si>
  <si>
    <t>Kamenice</t>
  </si>
  <si>
    <t>Roudnice</t>
  </si>
  <si>
    <t>PROCHÁZKOVÁ PAVLA
KAŇKOVSKÁ HANA
KRATOCHVÍLOVÁ MICHAELA 
VALTROVÁ ZUZANA
VACÍKOVÁ KATEŘINA</t>
  </si>
  <si>
    <t>85
88
75
86
83</t>
  </si>
  <si>
    <t>Kočičky RK Letohrad</t>
  </si>
  <si>
    <t>222
147
050</t>
  </si>
  <si>
    <t>SCHNEIDEROVÁ LUCIE
HALAŠKOVÁ PETRA
BLANAŘOVÁ MARTINA
VALÍKOVÁ RADKA
HAJZLEROVÁ PETRA
MRŮZKOVÁ MÍŠA</t>
  </si>
  <si>
    <t>88
74
91
91
82
79</t>
  </si>
  <si>
    <t xml:space="preserve">TR juniorky </t>
  </si>
  <si>
    <t>ČAPÁKOVÁ ELIŠKA
SMETÁNKOVÁ KLÁRA
SOVÁKOVÁ LENKA
LIGURSKÁ BLANKA 
FOLTÝSOVÁ DENISA
FOLTÝSOVÁ SABINA</t>
  </si>
  <si>
    <t>95
00
93
94
93
96</t>
  </si>
  <si>
    <t>BAUEROVÁ LENKA
SOSVOROVÁ LUCIE
BERÁNKOVÁ BARBORA 
MARKOVÁ EVA
MULAČOVÁ MARTA
HAJZLEROVÁ PETRA</t>
  </si>
  <si>
    <t>Spitfire</t>
  </si>
  <si>
    <t>PLACHTOVÁ ALEXANDRA
GREGROVÁ KRISTYNA
ŠUTTOVÁ ZITA
PÁRTLOVÁ ANDREA
POSPÍŠILOVÁ JITKA</t>
  </si>
  <si>
    <t>98
84
78
84
89</t>
  </si>
  <si>
    <t>50
174</t>
  </si>
  <si>
    <t>ŘÍHOVÁ MICHALA
HAJZLEROVÁ PETRA
GREGROVÁ KRISTÝNA
HÁKOVÁ JITKA
TREFNÁ HANA
HODAČOVÁ MÍŠA</t>
  </si>
  <si>
    <t>??
82
84
80
74
80</t>
  </si>
  <si>
    <t>KUČEROVÁ VERONIKA
BERÁNKOVÁ KATEŘINA 
VÍTOVCOVÁ NATÁLIE 
PRUHEROVÁ BETKA</t>
  </si>
  <si>
    <t>91
92
91
93</t>
  </si>
  <si>
    <t>Kočičky RK Letohrad 2</t>
  </si>
  <si>
    <t>SCHNEIDEROVÁ LUCIE
HALAŠKOVÁ PETRA
BLANAŘOVÁ MARTINA
KOEHLEROVÁ RENATA</t>
  </si>
  <si>
    <t>88
74
91
75</t>
  </si>
  <si>
    <t>RK TROJA - Moro</t>
  </si>
  <si>
    <t>BAUEROVÁ LENKA
BERÁNKOVÁ BARBORA 
MARKOVÁ EVA
KLUGANOSTOVÁ MARTINA</t>
  </si>
  <si>
    <t>84
92
88</t>
  </si>
  <si>
    <t>ŘÍHOVÁ MICHALA
HAJZLEROVÁ PETRA
LERNEROVÁ TERKA
HÁKOVÁ JITKA</t>
  </si>
  <si>
    <t>79
82
84
80</t>
  </si>
  <si>
    <t>RK Troja Matky B</t>
  </si>
  <si>
    <t>PANENKOVÁ ALENA
KLUGANOSTOVÁ MARTINA
LAGNEROVÁ JANA
VANDASOVÁ LENKA</t>
  </si>
  <si>
    <t>52
78
59
86</t>
  </si>
  <si>
    <t>Kočičky Veteránky</t>
  </si>
  <si>
    <t>222
126</t>
  </si>
  <si>
    <t>BINAROVÁ LUCIE
HALAŠKOVÁ PETRA
LAGNEROVÁ JANA
PANENKOVÁ ALENA</t>
  </si>
  <si>
    <t>75
74
75
52</t>
  </si>
  <si>
    <t>NETOPIL ZBYNĚK
VRBA JIŘÍ
BOZDĚCH ZDENĚK
HAJSKÝ STANISLAV
ŠŤASTNÝ JAN
HRIC MICHAL</t>
  </si>
  <si>
    <t>60
66
70
69
70
73</t>
  </si>
  <si>
    <t>HÁJEK MARTIN
SVAČINA PAVEL
SVAČINA PETR
HÁJEK STANISLAV
RŮŽIČKA VÁCLAV</t>
  </si>
  <si>
    <t xml:space="preserve">64
73
73
55
75 </t>
  </si>
  <si>
    <t>MATĚJKA ROMAN
BLUMA MICHAL
SVĚTLÍK ZDENĚK
KŘIVÁNEK TOMÁŠ</t>
  </si>
  <si>
    <t>73
70
63
66</t>
  </si>
  <si>
    <t>Triton 2</t>
  </si>
  <si>
    <t>PANENKA PETR
KEDRŠT JAN
TUČEK MILAN
PRAUSE ALEŠ
PANENKOVÁ ALENA
LAGNEROVÁ JANA</t>
  </si>
  <si>
    <t>47
49
48
54
52
48</t>
  </si>
  <si>
    <t>WWS PRAHA</t>
  </si>
  <si>
    <t>URBAN VÁCLAV
LERNER LUDĚK
ŠROGL MICHAL
ZNAMENÁČEK MILAN
IRAIN JIŘÍ
RŮŽIČKA VÁCLAV</t>
  </si>
  <si>
    <t>53
60
72
71
55
75</t>
  </si>
  <si>
    <t>JEŽEK TEAM OLDIES</t>
  </si>
  <si>
    <t>BLANAŘOVÁ JINDRA
BURYOVÁ JARMILA
VOJÁČKOVÁ ANNA
RAŠKA VLADIMÍR
MOTYČKA JOSEF</t>
  </si>
  <si>
    <t>64
62
64
64</t>
  </si>
  <si>
    <t>KOCEK JAROSLAV
VALENTA JAN
ČINČERA JIŘÍ
ČINČERA PAVEL</t>
  </si>
  <si>
    <t>62
63
43
69</t>
  </si>
  <si>
    <t>RK Hodonín Zralé víno</t>
  </si>
  <si>
    <t>JANOŠEK RADOMIL
TOKOŠ ROMAN
MATUŠKA JIŘÍ
MATUŠKOVÁ PAVLÍNA</t>
  </si>
  <si>
    <t>62
66
71
70</t>
  </si>
  <si>
    <t>Kaplice veterán</t>
  </si>
  <si>
    <t>PUTZER PAVEL
PUTZER PETR
BOČEK ZDENĚK
KREJČÍ JINDŘICH</t>
  </si>
  <si>
    <t>67
66
75
71</t>
  </si>
  <si>
    <t>RK Hodonín junior</t>
  </si>
  <si>
    <t>MARTINKA ANTONÍN
MARTINKA TOMÁŠ
BLANÁŘ JINDŘICH 
PŘIKRYL VOJTĚCH
PAVLÍK RADEK</t>
  </si>
  <si>
    <t>93
93
93
95
92</t>
  </si>
  <si>
    <t>109
155</t>
  </si>
  <si>
    <t>SVOBODA ADAM
MACÁŠEK TOMÁŠ
PAVLÍK RADEK
MUSIL FILIP
MEDŘICKÝ LUDVÍK
PEXA JAN</t>
  </si>
  <si>
    <t>94
92
92
92
92
95</t>
  </si>
  <si>
    <t>VONDRÁČEK VOJTĚCH
HAVLÍČEK JIŘÍ
ŽÁK PETR
PROKOP JAN
ČERNÝ MICHAL
VAŘEKA JAN</t>
  </si>
  <si>
    <t>96
95
95
96
96
96</t>
  </si>
  <si>
    <t>BĚŤÁK DANIEL
PECHÁČEK FILIP
KYLAR ALEŠ
KREJČÍ MARTIN</t>
  </si>
  <si>
    <t>97
96
95
95</t>
  </si>
  <si>
    <t>HENEŠ JOSEF
TARABA JAN
KRATOCHVÍL ROMAN
FOLTÁN JAKUB</t>
  </si>
  <si>
    <t>95
95
95
97</t>
  </si>
  <si>
    <t>RK Hodonín junior II</t>
  </si>
  <si>
    <t>HŘIBA ŠTĚPÁN
MATUŠKA DAVID
VAŠULKA LUKÁŠ
DUBŠÍK KRYŠTOF
HROMEK TOMÁŠ</t>
  </si>
  <si>
    <t>92
01
98
00
01</t>
  </si>
  <si>
    <t>Vír</t>
  </si>
  <si>
    <t>RK Letohrad
LET-CI</t>
  </si>
  <si>
    <t>RK Letohrad
LETOUNI</t>
  </si>
  <si>
    <t>KAČENKA JIŘÍ
ŠLESINGR MICHAEL
VAŘEKA JAN
PIPEK JAN
MORAVEC JAKUB
HRDLIČKA NORBERT</t>
  </si>
  <si>
    <t>99
00
96
98
99
00</t>
  </si>
  <si>
    <t>Kaplice draci</t>
  </si>
  <si>
    <t>PUTZER HYNEK
ŠEBEK STANISLAV
BŘÍŽEK MATYÁŠ
PASTIER DENIS
MARKOVÁ DANA</t>
  </si>
  <si>
    <t>03
99
03
01
03</t>
  </si>
  <si>
    <t>RK Letohrad
LETOUNI 2</t>
  </si>
  <si>
    <t>MORAVEC JAKUB
ŠLESINGER MICHAEL
STEJSKALOVÁ VERONIKA
URBANOVÁ ADÉLA
HRDLIČKOVÁ CECÍLIE
KOCLÍŘOVÁ ADÉLA</t>
  </si>
  <si>
    <t>99
00
99
98
02
98</t>
  </si>
  <si>
    <t>FOLK JAN
NAVRÁTIL PATRIK
KŮRKA MATĚJ
BOHUSLAV MAREK
KOCIÁN DOMINIK</t>
  </si>
  <si>
    <t>99
99
98
01
98</t>
  </si>
  <si>
    <t>RK Letohrad
LET-KY</t>
  </si>
  <si>
    <t>HRDLIČKA NORBERT
MORAVEC JAKUB
BŘÍZOVÁ KAMILA
HRDLIČKOVÁ CECÍLIE</t>
  </si>
  <si>
    <t>00
99
01
02</t>
  </si>
  <si>
    <t>RK Hodonín Junior</t>
  </si>
  <si>
    <t>DUBŠÍK KRYŠTOF
ŠEDOVÁ MICHAELA
MATUSKA DAVID
PATLEJCHOVÁ TEREZA</t>
  </si>
  <si>
    <t>00
98
01
00</t>
  </si>
  <si>
    <t>Kaplice dračice</t>
  </si>
  <si>
    <t>ŠEBKOVÁ KATEŘINA
MALOVCOVÁ ZUZANA
NĚMCOVÁ DOMINIKA
KUKOLÍKOVÁ PAVLA
MARKOVÁ ANNA</t>
  </si>
  <si>
    <t>01
05
00
02
03</t>
  </si>
  <si>
    <t>V.O.R. LETŚ GO</t>
  </si>
  <si>
    <t>ČERMÁKOVÁ VERONIKA
PATLEJCHOVÁ TEREZA
GRZNÁROVÁ MAGDALÉNA
NAVRÁTILOVÁ NATÁLIE
ŠEDOVÁ MÍŠA</t>
  </si>
  <si>
    <t>99
00
96
01
98</t>
  </si>
  <si>
    <t>URBANOVÁ ADÉLA
LANGROVÁ BARBORA
BŘÍZOVÁ KAMILA
HRDLIČKOVÁ CECÍLIE
KOCLÍŘOVÁ ADÉLA</t>
  </si>
  <si>
    <t>98
96
01
02
98</t>
  </si>
  <si>
    <t>FOLTYSOVÁ DENISA
SMETÁNKOVÁ KLÁRA
SOVÁKOVÁ LENKA
LIGURSKÁ BLANKA 
FOLTÝSOVÁ SABINA
DUŠKOVÁ KATEŘINA</t>
  </si>
  <si>
    <t>93
00
93
94
96
98</t>
  </si>
  <si>
    <t>178
126</t>
  </si>
  <si>
    <t>BERÁNKOVÁ BARBORA
KUČEROVÁ VERONIKA
BERÁNKOVÁ KATEŘINA 
VÍTOVCOVÁ NATÁLIE 
PRUHEROVÁ BETKA</t>
  </si>
  <si>
    <t>92
99
96
95
96</t>
  </si>
  <si>
    <t>2x R4</t>
  </si>
  <si>
    <t>březen</t>
  </si>
  <si>
    <t>duben</t>
  </si>
  <si>
    <t>červen</t>
  </si>
  <si>
    <t>červenec</t>
  </si>
  <si>
    <t>srpen</t>
  </si>
  <si>
    <t>zaří</t>
  </si>
  <si>
    <t>Lipno nad Vltavou</t>
  </si>
  <si>
    <t>Hájek Stanislav</t>
  </si>
  <si>
    <t>Netopil Zbyněk</t>
  </si>
  <si>
    <t>Polák Libor</t>
  </si>
  <si>
    <t>ZS + BR</t>
  </si>
  <si>
    <t>CM+ST</t>
  </si>
  <si>
    <t>Přikrylová Alena</t>
  </si>
  <si>
    <t>HR + CL</t>
  </si>
  <si>
    <t>Šlesingrová Šárka</t>
  </si>
  <si>
    <t>Tokoš Roman</t>
  </si>
  <si>
    <t>Voborníková Míša</t>
  </si>
  <si>
    <r>
      <t>Sázava Krhanice</t>
    </r>
    <r>
      <rPr>
        <b/>
        <sz val="10"/>
        <color indexed="53"/>
        <rFont val="Times New Roman"/>
        <family val="1"/>
      </rPr>
      <t xml:space="preserve"> sjezd</t>
    </r>
  </si>
  <si>
    <r>
      <t xml:space="preserve">Kamenice Plavy </t>
    </r>
    <r>
      <rPr>
        <b/>
        <sz val="10"/>
        <color indexed="53"/>
        <rFont val="Times New Roman"/>
        <family val="1"/>
      </rPr>
      <t>sjezd</t>
    </r>
  </si>
  <si>
    <r>
      <t xml:space="preserve">Labe
 </t>
    </r>
    <r>
      <rPr>
        <b/>
        <sz val="10"/>
        <color indexed="53"/>
        <rFont val="Times New Roman"/>
        <family val="1"/>
      </rPr>
      <t>sjezd</t>
    </r>
  </si>
  <si>
    <r>
      <t xml:space="preserve">Trnávka - Želiv  
</t>
    </r>
    <r>
      <rPr>
        <b/>
        <sz val="10"/>
        <color indexed="12"/>
        <rFont val="Times New Roman"/>
        <family val="1"/>
      </rPr>
      <t>2x</t>
    </r>
    <r>
      <rPr>
        <b/>
        <sz val="10"/>
        <rFont val="Times New Roman"/>
        <family val="1"/>
      </rPr>
      <t xml:space="preserve"> </t>
    </r>
    <r>
      <rPr>
        <b/>
        <sz val="10"/>
        <color indexed="53"/>
        <rFont val="Times New Roman"/>
        <family val="1"/>
      </rPr>
      <t>slalom sprint</t>
    </r>
  </si>
  <si>
    <r>
      <t xml:space="preserve">Vltava - Praha
 </t>
    </r>
    <r>
      <rPr>
        <b/>
        <sz val="10"/>
        <color indexed="53"/>
        <rFont val="Times New Roman"/>
        <family val="1"/>
      </rPr>
      <t>slalom sprint</t>
    </r>
  </si>
  <si>
    <r>
      <t xml:space="preserve">Svratka - Vír 
</t>
    </r>
    <r>
      <rPr>
        <b/>
        <sz val="10"/>
        <color indexed="53"/>
        <rFont val="Times New Roman"/>
        <family val="1"/>
      </rPr>
      <t>slalom sprint</t>
    </r>
  </si>
  <si>
    <r>
      <t xml:space="preserve">Vltava - Č. Vrbné 
</t>
    </r>
    <r>
      <rPr>
        <b/>
        <sz val="10"/>
        <color indexed="53"/>
        <rFont val="Times New Roman"/>
        <family val="1"/>
      </rPr>
      <t>slalom sprint</t>
    </r>
  </si>
  <si>
    <r>
      <t xml:space="preserve">Vltava - Lipno  
</t>
    </r>
    <r>
      <rPr>
        <b/>
        <sz val="10"/>
        <color indexed="53"/>
        <rFont val="Times New Roman"/>
        <family val="1"/>
      </rPr>
      <t>sjezd</t>
    </r>
  </si>
  <si>
    <r>
      <t xml:space="preserve">Roudnice 
</t>
    </r>
    <r>
      <rPr>
        <b/>
        <sz val="10"/>
        <color indexed="53"/>
        <rFont val="Times New Roman"/>
        <family val="1"/>
      </rPr>
      <t>slalom sprint</t>
    </r>
  </si>
  <si>
    <t>body
účast</t>
  </si>
  <si>
    <t>body
umístění</t>
  </si>
  <si>
    <t>KRECHLER MIROSLAV 
TOMEK PETR
ŠIMÁNEK ROBERT
 BENHÁK JIŘÍ</t>
  </si>
  <si>
    <t>KRECHLER MIROSLAV
 TOMEK PETR
 ŠIMÁNEK ROBERT
BENHÁK JIŘÍ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</si>
</sst>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0\ &quot;Kč&quot;"/>
    <numFmt numFmtId="179" formatCode="#,##0.0\ &quot;Kč&quot;"/>
    <numFmt numFmtId="180" formatCode="#,##0\ &quot;Kč&quot;"/>
    <numFmt numFmtId="181" formatCode="#,##0.000\ &quot;Kč&quot;"/>
    <numFmt numFmtId="182" formatCode="#,##0.0000\ &quot;Kč&quot;"/>
    <numFmt numFmtId="183" formatCode="#,##0.00000\ &quot;Kč&quot;"/>
    <numFmt numFmtId="184" formatCode="#,##0.000000\ &quot;Kč&quot;"/>
    <numFmt numFmtId="185" formatCode="#,##0.0000000\ &quot;Kč&quot;"/>
    <numFmt numFmtId="186" formatCode="#,##0.00000000\ &quot;Kč&quot;"/>
    <numFmt numFmtId="187" formatCode="#,##0.000000000\ &quot;Kč&quot;"/>
    <numFmt numFmtId="188" formatCode="#,##0.0000000000\ &quot;Kč&quot;"/>
    <numFmt numFmtId="189" formatCode="#,##0.00000000000\ &quot;Kč&quot;"/>
    <numFmt numFmtId="190" formatCode="#,##0.000000000000\ &quot;Kč&quot;"/>
    <numFmt numFmtId="191" formatCode="#,##0.0000000000000\ &quot;Kč&quot;"/>
    <numFmt numFmtId="192" formatCode="#,##0.00000000000000\ &quot;Kč&quot;"/>
    <numFmt numFmtId="193" formatCode="#,##0.000000000000000\ &quot;Kč&quot;"/>
    <numFmt numFmtId="194" formatCode="#,##0.0000000000000000\ &quot;Kč&quot;"/>
    <numFmt numFmtId="195" formatCode="#,##0.00000000000000000\ &quot;Kč&quot;"/>
    <numFmt numFmtId="196" formatCode="0.0"/>
  </numFmts>
  <fonts count="74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48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0" fillId="23" borderId="6" applyNumberFormat="0" applyFont="0" applyAlignment="0" applyProtection="0"/>
    <xf numFmtId="9" fontId="10" fillId="0" borderId="0" applyFont="0" applyFill="0" applyBorder="0" applyAlignment="0" applyProtection="0"/>
    <xf numFmtId="0" fontId="6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8" fillId="0" borderId="14" xfId="66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66" fontId="6" fillId="34" borderId="26" xfId="0" applyNumberFormat="1" applyFont="1" applyFill="1" applyBorder="1" applyAlignment="1">
      <alignment horizontal="center" vertical="center"/>
    </xf>
    <xf numFmtId="166" fontId="6" fillId="34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5" fontId="7" fillId="0" borderId="29" xfId="0" applyNumberFormat="1" applyFont="1" applyFill="1" applyBorder="1" applyAlignment="1">
      <alignment horizontal="center" vertical="center"/>
    </xf>
    <xf numFmtId="166" fontId="6" fillId="34" borderId="30" xfId="0" applyNumberFormat="1" applyFont="1" applyFill="1" applyBorder="1" applyAlignment="1">
      <alignment horizontal="center" vertical="center"/>
    </xf>
    <xf numFmtId="166" fontId="6" fillId="34" borderId="31" xfId="0" applyNumberFormat="1" applyFont="1" applyFill="1" applyBorder="1" applyAlignment="1">
      <alignment horizontal="center" vertical="center"/>
    </xf>
    <xf numFmtId="166" fontId="6" fillId="34" borderId="3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49" fontId="8" fillId="35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center"/>
    </xf>
    <xf numFmtId="165" fontId="19" fillId="0" borderId="38" xfId="0" applyNumberFormat="1" applyFont="1" applyFill="1" applyBorder="1" applyAlignment="1">
      <alignment horizontal="center" vertical="center"/>
    </xf>
    <xf numFmtId="165" fontId="19" fillId="0" borderId="39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 wrapText="1"/>
    </xf>
    <xf numFmtId="1" fontId="19" fillId="0" borderId="39" xfId="0" applyNumberFormat="1" applyFont="1" applyFill="1" applyBorder="1" applyAlignment="1">
      <alignment horizontal="center" vertical="center" wrapText="1"/>
    </xf>
    <xf numFmtId="165" fontId="19" fillId="0" borderId="39" xfId="0" applyNumberFormat="1" applyFont="1" applyFill="1" applyBorder="1" applyAlignment="1">
      <alignment horizontal="left" vertical="top" wrapText="1"/>
    </xf>
    <xf numFmtId="165" fontId="19" fillId="0" borderId="24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14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left" vertical="center" wrapText="1"/>
      <protection/>
    </xf>
    <xf numFmtId="49" fontId="8" fillId="38" borderId="14" xfId="0" applyNumberFormat="1" applyFont="1" applyFill="1" applyBorder="1" applyAlignment="1">
      <alignment horizontal="center" vertical="center"/>
    </xf>
    <xf numFmtId="49" fontId="8" fillId="37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166" fontId="6" fillId="34" borderId="40" xfId="0" applyNumberFormat="1" applyFont="1" applyFill="1" applyBorder="1" applyAlignment="1">
      <alignment horizontal="center" vertical="center"/>
    </xf>
    <xf numFmtId="166" fontId="6" fillId="34" borderId="41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20" xfId="0" applyFont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165" fontId="21" fillId="0" borderId="15" xfId="0" applyNumberFormat="1" applyFont="1" applyFill="1" applyBorder="1" applyAlignment="1">
      <alignment horizontal="center" vertical="center"/>
    </xf>
    <xf numFmtId="0" fontId="71" fillId="0" borderId="17" xfId="0" applyFont="1" applyBorder="1" applyAlignment="1">
      <alignment/>
    </xf>
    <xf numFmtId="0" fontId="71" fillId="0" borderId="15" xfId="0" applyFont="1" applyBorder="1" applyAlignment="1">
      <alignment/>
    </xf>
    <xf numFmtId="0" fontId="0" fillId="0" borderId="0" xfId="0" applyBorder="1" applyAlignment="1">
      <alignment/>
    </xf>
    <xf numFmtId="0" fontId="72" fillId="0" borderId="18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/>
    </xf>
    <xf numFmtId="180" fontId="0" fillId="0" borderId="0" xfId="0" applyNumberFormat="1" applyAlignment="1">
      <alignment/>
    </xf>
    <xf numFmtId="166" fontId="8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 vertical="center"/>
    </xf>
    <xf numFmtId="180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180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 horizontal="left"/>
    </xf>
    <xf numFmtId="0" fontId="0" fillId="0" borderId="47" xfId="0" applyBorder="1" applyAlignment="1">
      <alignment horizontal="left"/>
    </xf>
    <xf numFmtId="0" fontId="0" fillId="0" borderId="39" xfId="0" applyBorder="1" applyAlignment="1">
      <alignment horizontal="left"/>
    </xf>
    <xf numFmtId="166" fontId="6" fillId="39" borderId="26" xfId="0" applyNumberFormat="1" applyFont="1" applyFill="1" applyBorder="1" applyAlignment="1">
      <alignment horizontal="center" vertical="center"/>
    </xf>
    <xf numFmtId="178" fontId="6" fillId="39" borderId="26" xfId="0" applyNumberFormat="1" applyFont="1" applyFill="1" applyBorder="1" applyAlignment="1">
      <alignment horizontal="center" vertical="center"/>
    </xf>
    <xf numFmtId="166" fontId="6" fillId="39" borderId="27" xfId="0" applyNumberFormat="1" applyFont="1" applyFill="1" applyBorder="1" applyAlignment="1">
      <alignment horizontal="center" vertical="center"/>
    </xf>
    <xf numFmtId="178" fontId="6" fillId="39" borderId="27" xfId="0" applyNumberFormat="1" applyFont="1" applyFill="1" applyBorder="1" applyAlignment="1">
      <alignment horizontal="center" vertical="center"/>
    </xf>
    <xf numFmtId="178" fontId="13" fillId="39" borderId="14" xfId="0" applyNumberFormat="1" applyFont="1" applyFill="1" applyBorder="1" applyAlignment="1">
      <alignment vertical="center"/>
    </xf>
    <xf numFmtId="191" fontId="0" fillId="39" borderId="45" xfId="0" applyNumberFormat="1" applyFill="1" applyBorder="1" applyAlignment="1">
      <alignment/>
    </xf>
    <xf numFmtId="0" fontId="0" fillId="0" borderId="48" xfId="0" applyBorder="1" applyAlignment="1">
      <alignment horizontal="left"/>
    </xf>
    <xf numFmtId="0" fontId="0" fillId="0" borderId="0" xfId="0" applyBorder="1" applyAlignment="1">
      <alignment horizontal="left"/>
    </xf>
    <xf numFmtId="178" fontId="71" fillId="0" borderId="0" xfId="0" applyNumberFormat="1" applyFont="1" applyAlignment="1">
      <alignment/>
    </xf>
    <xf numFmtId="0" fontId="71" fillId="40" borderId="21" xfId="0" applyFont="1" applyFill="1" applyBorder="1" applyAlignment="1">
      <alignment/>
    </xf>
    <xf numFmtId="49" fontId="8" fillId="34" borderId="14" xfId="0" applyNumberFormat="1" applyFont="1" applyFill="1" applyBorder="1" applyAlignment="1">
      <alignment horizontal="center" vertical="center"/>
    </xf>
    <xf numFmtId="165" fontId="19" fillId="0" borderId="39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166" fontId="20" fillId="34" borderId="14" xfId="0" applyNumberFormat="1" applyFont="1" applyFill="1" applyBorder="1" applyAlignment="1">
      <alignment horizontal="center" vertical="center"/>
    </xf>
    <xf numFmtId="49" fontId="8" fillId="41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6" fillId="43" borderId="16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165" fontId="7" fillId="0" borderId="49" xfId="0" applyNumberFormat="1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166" fontId="6" fillId="34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49" fontId="8" fillId="42" borderId="19" xfId="0" applyNumberFormat="1" applyFont="1" applyFill="1" applyBorder="1" applyAlignment="1">
      <alignment horizontal="center" vertical="center"/>
    </xf>
    <xf numFmtId="49" fontId="8" fillId="42" borderId="21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/>
    </xf>
    <xf numFmtId="0" fontId="71" fillId="0" borderId="20" xfId="0" applyFont="1" applyFill="1" applyBorder="1" applyAlignment="1">
      <alignment/>
    </xf>
    <xf numFmtId="0" fontId="71" fillId="0" borderId="21" xfId="0" applyFont="1" applyFill="1" applyBorder="1" applyAlignment="1">
      <alignment/>
    </xf>
    <xf numFmtId="0" fontId="71" fillId="0" borderId="23" xfId="0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51" xfId="0" applyFont="1" applyFill="1" applyBorder="1" applyAlignment="1">
      <alignment/>
    </xf>
    <xf numFmtId="0" fontId="72" fillId="0" borderId="52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" fontId="71" fillId="0" borderId="0" xfId="0" applyNumberFormat="1" applyFont="1" applyFill="1" applyAlignment="1">
      <alignment/>
    </xf>
    <xf numFmtId="0" fontId="71" fillId="0" borderId="0" xfId="0" applyFont="1" applyAlignment="1">
      <alignment horizontal="center"/>
    </xf>
    <xf numFmtId="180" fontId="71" fillId="0" borderId="0" xfId="0" applyNumberFormat="1" applyFont="1" applyAlignment="1">
      <alignment/>
    </xf>
    <xf numFmtId="0" fontId="20" fillId="0" borderId="14" xfId="57" applyNumberFormat="1" applyFont="1" applyFill="1" applyBorder="1" applyAlignment="1">
      <alignment horizontal="center" vertical="center" wrapText="1"/>
      <protection/>
    </xf>
    <xf numFmtId="0" fontId="23" fillId="44" borderId="14" xfId="6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178" fontId="24" fillId="0" borderId="0" xfId="0" applyNumberFormat="1" applyFont="1" applyAlignment="1">
      <alignment/>
    </xf>
    <xf numFmtId="180" fontId="24" fillId="0" borderId="0" xfId="0" applyNumberFormat="1" applyFont="1" applyAlignment="1">
      <alignment/>
    </xf>
    <xf numFmtId="3" fontId="27" fillId="0" borderId="14" xfId="65" applyNumberFormat="1" applyFont="1" applyFill="1" applyBorder="1" applyAlignment="1">
      <alignment horizontal="center"/>
      <protection/>
    </xf>
    <xf numFmtId="1" fontId="8" fillId="0" borderId="14" xfId="64" applyNumberFormat="1" applyFont="1" applyFill="1" applyBorder="1" applyAlignment="1">
      <alignment horizontal="center"/>
      <protection/>
    </xf>
    <xf numFmtId="0" fontId="27" fillId="0" borderId="14" xfId="65" applyFont="1" applyFill="1" applyBorder="1">
      <alignment/>
      <protection/>
    </xf>
    <xf numFmtId="0" fontId="6" fillId="0" borderId="14" xfId="57" applyNumberFormat="1" applyFont="1" applyFill="1" applyBorder="1" applyAlignment="1">
      <alignment horizontal="center" vertical="center" wrapText="1"/>
      <protection/>
    </xf>
    <xf numFmtId="0" fontId="6" fillId="45" borderId="14" xfId="0" applyFont="1" applyFill="1" applyBorder="1" applyAlignment="1">
      <alignment horizontal="center"/>
    </xf>
    <xf numFmtId="0" fontId="6" fillId="0" borderId="14" xfId="57" applyFont="1" applyFill="1" applyBorder="1" applyAlignment="1">
      <alignment horizontal="center" vertical="center"/>
      <protection/>
    </xf>
    <xf numFmtId="0" fontId="6" fillId="46" borderId="14" xfId="0" applyFont="1" applyFill="1" applyBorder="1" applyAlignment="1">
      <alignment horizontal="center"/>
    </xf>
    <xf numFmtId="0" fontId="28" fillId="47" borderId="14" xfId="64" applyFont="1" applyFill="1" applyBorder="1" applyAlignment="1">
      <alignment horizontal="center"/>
      <protection/>
    </xf>
    <xf numFmtId="0" fontId="71" fillId="0" borderId="0" xfId="0" applyFont="1" applyBorder="1" applyAlignment="1">
      <alignment/>
    </xf>
    <xf numFmtId="178" fontId="71" fillId="0" borderId="0" xfId="0" applyNumberFormat="1" applyFont="1" applyBorder="1" applyAlignment="1">
      <alignment/>
    </xf>
    <xf numFmtId="180" fontId="71" fillId="0" borderId="0" xfId="0" applyNumberFormat="1" applyFont="1" applyBorder="1" applyAlignment="1">
      <alignment/>
    </xf>
    <xf numFmtId="0" fontId="6" fillId="48" borderId="14" xfId="0" applyFont="1" applyFill="1" applyBorder="1" applyAlignment="1">
      <alignment horizontal="center"/>
    </xf>
    <xf numFmtId="0" fontId="27" fillId="0" borderId="14" xfId="65" applyFont="1" applyFill="1" applyBorder="1" applyAlignment="1">
      <alignment horizontal="center"/>
      <protection/>
    </xf>
    <xf numFmtId="0" fontId="27" fillId="0" borderId="14" xfId="65" applyFont="1" applyFill="1" applyBorder="1" applyAlignment="1">
      <alignment/>
      <protection/>
    </xf>
    <xf numFmtId="0" fontId="6" fillId="49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7" fillId="0" borderId="14" xfId="0" applyFont="1" applyBorder="1" applyAlignment="1">
      <alignment/>
    </xf>
    <xf numFmtId="1" fontId="29" fillId="0" borderId="14" xfId="64" applyNumberFormat="1" applyFont="1" applyFill="1" applyBorder="1" applyAlignment="1">
      <alignment horizontal="center"/>
      <protection/>
    </xf>
    <xf numFmtId="0" fontId="27" fillId="0" borderId="14" xfId="65" applyFont="1" applyBorder="1">
      <alignment/>
      <protection/>
    </xf>
    <xf numFmtId="0" fontId="8" fillId="50" borderId="0" xfId="0" applyFont="1" applyFill="1" applyAlignment="1">
      <alignment horizontal="center"/>
    </xf>
    <xf numFmtId="0" fontId="71" fillId="50" borderId="0" xfId="0" applyFont="1" applyFill="1" applyAlignment="1">
      <alignment/>
    </xf>
    <xf numFmtId="0" fontId="20" fillId="0" borderId="0" xfId="64" applyFont="1" applyAlignment="1">
      <alignment horizontal="center"/>
      <protection/>
    </xf>
    <xf numFmtId="1" fontId="30" fillId="0" borderId="0" xfId="64" applyNumberFormat="1" applyFont="1" applyFill="1" applyBorder="1">
      <alignment/>
      <protection/>
    </xf>
    <xf numFmtId="3" fontId="30" fillId="0" borderId="0" xfId="65" applyNumberFormat="1" applyFont="1" applyAlignment="1">
      <alignment horizontal="right"/>
      <protection/>
    </xf>
    <xf numFmtId="0" fontId="8" fillId="0" borderId="0" xfId="57" applyFont="1" applyAlignment="1">
      <alignment vertical="center"/>
      <protection/>
    </xf>
    <xf numFmtId="0" fontId="8" fillId="0" borderId="0" xfId="64" applyFont="1" applyAlignment="1">
      <alignment horizontal="center"/>
      <protection/>
    </xf>
    <xf numFmtId="1" fontId="8" fillId="0" borderId="0" xfId="64" applyNumberFormat="1" applyFont="1" applyFill="1" applyBorder="1">
      <alignment/>
      <protection/>
    </xf>
    <xf numFmtId="0" fontId="8" fillId="0" borderId="0" xfId="64" applyFont="1">
      <alignment/>
      <protection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1" fontId="8" fillId="46" borderId="0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1" fontId="31" fillId="0" borderId="0" xfId="0" applyNumberFormat="1" applyFont="1" applyFill="1" applyBorder="1" applyAlignment="1">
      <alignment/>
    </xf>
    <xf numFmtId="1" fontId="8" fillId="45" borderId="0" xfId="0" applyNumberFormat="1" applyFont="1" applyFill="1" applyBorder="1" applyAlignment="1">
      <alignment horizontal="center"/>
    </xf>
    <xf numFmtId="1" fontId="8" fillId="49" borderId="0" xfId="0" applyNumberFormat="1" applyFont="1" applyFill="1" applyBorder="1" applyAlignment="1">
      <alignment horizontal="center"/>
    </xf>
    <xf numFmtId="0" fontId="71" fillId="50" borderId="0" xfId="0" applyFont="1" applyFill="1" applyBorder="1" applyAlignment="1">
      <alignment horizontal="center"/>
    </xf>
    <xf numFmtId="1" fontId="8" fillId="48" borderId="0" xfId="0" applyNumberFormat="1" applyFont="1" applyFill="1" applyBorder="1" applyAlignment="1">
      <alignment horizontal="center"/>
    </xf>
    <xf numFmtId="0" fontId="8" fillId="50" borderId="0" xfId="0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166" fontId="6" fillId="34" borderId="53" xfId="0" applyNumberFormat="1" applyFont="1" applyFill="1" applyBorder="1" applyAlignment="1">
      <alignment horizontal="center" vertical="center"/>
    </xf>
    <xf numFmtId="166" fontId="6" fillId="34" borderId="54" xfId="0" applyNumberFormat="1" applyFont="1" applyFill="1" applyBorder="1" applyAlignment="1">
      <alignment horizontal="center" vertical="center"/>
    </xf>
    <xf numFmtId="166" fontId="6" fillId="34" borderId="55" xfId="0" applyNumberFormat="1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left"/>
    </xf>
    <xf numFmtId="0" fontId="72" fillId="0" borderId="14" xfId="0" applyFont="1" applyFill="1" applyBorder="1" applyAlignment="1">
      <alignment horizontal="center" vertical="center"/>
    </xf>
    <xf numFmtId="180" fontId="72" fillId="0" borderId="14" xfId="0" applyNumberFormat="1" applyFont="1" applyFill="1" applyBorder="1" applyAlignment="1">
      <alignment horizontal="center" vertical="center" wrapText="1"/>
    </xf>
    <xf numFmtId="180" fontId="72" fillId="0" borderId="14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1" fontId="32" fillId="0" borderId="14" xfId="66" applyNumberFormat="1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1" fontId="32" fillId="0" borderId="14" xfId="64" applyNumberFormat="1" applyFont="1" applyFill="1" applyBorder="1" applyAlignment="1">
      <alignment horizontal="center"/>
      <protection/>
    </xf>
    <xf numFmtId="0" fontId="32" fillId="0" borderId="14" xfId="65" applyFont="1" applyFill="1" applyBorder="1" applyAlignment="1">
      <alignment horizontal="left"/>
      <protection/>
    </xf>
    <xf numFmtId="0" fontId="32" fillId="0" borderId="14" xfId="65" applyFont="1" applyFill="1" applyBorder="1">
      <alignment/>
      <protection/>
    </xf>
    <xf numFmtId="180" fontId="71" fillId="0" borderId="14" xfId="0" applyNumberFormat="1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horizontal="center" vertical="center"/>
    </xf>
    <xf numFmtId="0" fontId="32" fillId="0" borderId="14" xfId="65" applyFont="1" applyFill="1" applyBorder="1" applyAlignment="1">
      <alignment/>
      <protection/>
    </xf>
    <xf numFmtId="0" fontId="71" fillId="0" borderId="14" xfId="0" applyFont="1" applyFill="1" applyBorder="1" applyAlignment="1">
      <alignment horizontal="center" vertical="center"/>
    </xf>
    <xf numFmtId="0" fontId="32" fillId="0" borderId="14" xfId="66" applyFont="1" applyFill="1" applyBorder="1" applyAlignment="1">
      <alignment horizontal="center" vertical="center" wrapText="1"/>
      <protection/>
    </xf>
    <xf numFmtId="0" fontId="32" fillId="0" borderId="14" xfId="66" applyFont="1" applyFill="1" applyBorder="1" applyAlignment="1">
      <alignment horizontal="left" vertical="center" wrapText="1"/>
      <protection/>
    </xf>
    <xf numFmtId="0" fontId="33" fillId="0" borderId="14" xfId="0" applyFont="1" applyFill="1" applyBorder="1" applyAlignment="1">
      <alignment horizontal="center" vertical="center"/>
    </xf>
    <xf numFmtId="180" fontId="34" fillId="0" borderId="14" xfId="0" applyNumberFormat="1" applyFont="1" applyFill="1" applyBorder="1" applyAlignment="1">
      <alignment horizontal="center" vertical="center"/>
    </xf>
    <xf numFmtId="1" fontId="71" fillId="0" borderId="0" xfId="0" applyNumberFormat="1" applyFont="1" applyFill="1" applyAlignment="1">
      <alignment horizontal="left" vertical="center"/>
    </xf>
    <xf numFmtId="1" fontId="71" fillId="0" borderId="0" xfId="0" applyNumberFormat="1" applyFont="1" applyFill="1" applyAlignment="1">
      <alignment vertical="center"/>
    </xf>
    <xf numFmtId="1" fontId="71" fillId="0" borderId="0" xfId="0" applyNumberFormat="1" applyFont="1" applyFill="1" applyAlignment="1">
      <alignment horizontal="center" vertical="center"/>
    </xf>
    <xf numFmtId="180" fontId="71" fillId="0" borderId="0" xfId="0" applyNumberFormat="1" applyFont="1" applyFill="1" applyAlignment="1">
      <alignment horizontal="center" vertical="center"/>
    </xf>
    <xf numFmtId="180" fontId="72" fillId="0" borderId="0" xfId="0" applyNumberFormat="1" applyFont="1" applyFill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32" fillId="0" borderId="14" xfId="65" applyFont="1" applyFill="1" applyBorder="1" applyAlignment="1">
      <alignment horizontal="center" vertical="center"/>
      <protection/>
    </xf>
    <xf numFmtId="180" fontId="72" fillId="0" borderId="14" xfId="0" applyNumberFormat="1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49" fontId="32" fillId="0" borderId="59" xfId="0" applyNumberFormat="1" applyFont="1" applyFill="1" applyBorder="1" applyAlignment="1">
      <alignment horizontal="center" vertical="center"/>
    </xf>
    <xf numFmtId="180" fontId="72" fillId="0" borderId="60" xfId="0" applyNumberFormat="1" applyFont="1" applyFill="1" applyBorder="1" applyAlignment="1">
      <alignment horizontal="center" vertical="center"/>
    </xf>
    <xf numFmtId="1" fontId="32" fillId="0" borderId="61" xfId="0" applyNumberFormat="1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left" vertical="center" wrapText="1"/>
    </xf>
    <xf numFmtId="0" fontId="32" fillId="0" borderId="61" xfId="0" applyFont="1" applyFill="1" applyBorder="1" applyAlignment="1">
      <alignment horizontal="center" vertical="center" wrapText="1"/>
    </xf>
    <xf numFmtId="1" fontId="32" fillId="0" borderId="61" xfId="66" applyNumberFormat="1" applyFont="1" applyFill="1" applyBorder="1" applyAlignment="1">
      <alignment horizontal="center" vertical="center" wrapText="1"/>
      <protection/>
    </xf>
    <xf numFmtId="0" fontId="32" fillId="0" borderId="61" xfId="0" applyFont="1" applyFill="1" applyBorder="1" applyAlignment="1">
      <alignment horizontal="center" vertical="center"/>
    </xf>
    <xf numFmtId="180" fontId="32" fillId="0" borderId="61" xfId="0" applyNumberFormat="1" applyFont="1" applyFill="1" applyBorder="1" applyAlignment="1">
      <alignment horizontal="center" vertical="center"/>
    </xf>
    <xf numFmtId="180" fontId="72" fillId="0" borderId="61" xfId="0" applyNumberFormat="1" applyFont="1" applyFill="1" applyBorder="1" applyAlignment="1">
      <alignment horizontal="center" vertical="center"/>
    </xf>
    <xf numFmtId="180" fontId="13" fillId="0" borderId="61" xfId="0" applyNumberFormat="1" applyFont="1" applyFill="1" applyBorder="1" applyAlignment="1">
      <alignment horizontal="center" vertical="center"/>
    </xf>
    <xf numFmtId="180" fontId="13" fillId="0" borderId="62" xfId="0" applyNumberFormat="1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vertical="center"/>
    </xf>
    <xf numFmtId="1" fontId="32" fillId="0" borderId="19" xfId="64" applyNumberFormat="1" applyFont="1" applyFill="1" applyBorder="1" applyAlignment="1">
      <alignment horizontal="center"/>
      <protection/>
    </xf>
    <xf numFmtId="0" fontId="32" fillId="0" borderId="19" xfId="65" applyFont="1" applyFill="1" applyBorder="1" applyAlignment="1">
      <alignment horizontal="left"/>
      <protection/>
    </xf>
    <xf numFmtId="0" fontId="32" fillId="0" borderId="19" xfId="65" applyFont="1" applyFill="1" applyBorder="1">
      <alignment/>
      <protection/>
    </xf>
    <xf numFmtId="0" fontId="32" fillId="0" borderId="19" xfId="0" applyFont="1" applyFill="1" applyBorder="1" applyAlignment="1">
      <alignment horizontal="center" vertical="center" wrapText="1"/>
    </xf>
    <xf numFmtId="180" fontId="71" fillId="0" borderId="19" xfId="0" applyNumberFormat="1" applyFont="1" applyFill="1" applyBorder="1" applyAlignment="1">
      <alignment horizontal="center" vertical="center"/>
    </xf>
    <xf numFmtId="180" fontId="72" fillId="0" borderId="19" xfId="0" applyNumberFormat="1" applyFont="1" applyFill="1" applyBorder="1" applyAlignment="1">
      <alignment horizontal="center" vertical="center"/>
    </xf>
    <xf numFmtId="180" fontId="72" fillId="0" borderId="22" xfId="0" applyNumberFormat="1" applyFont="1" applyFill="1" applyBorder="1" applyAlignment="1">
      <alignment horizontal="center" vertical="center"/>
    </xf>
    <xf numFmtId="1" fontId="32" fillId="0" borderId="21" xfId="64" applyNumberFormat="1" applyFont="1" applyFill="1" applyBorder="1" applyAlignment="1">
      <alignment horizontal="center"/>
      <protection/>
    </xf>
    <xf numFmtId="0" fontId="32" fillId="0" borderId="21" xfId="65" applyFont="1" applyFill="1" applyBorder="1" applyAlignment="1">
      <alignment horizontal="left"/>
      <protection/>
    </xf>
    <xf numFmtId="0" fontId="32" fillId="0" borderId="21" xfId="65" applyFont="1" applyFill="1" applyBorder="1">
      <alignment/>
      <protection/>
    </xf>
    <xf numFmtId="0" fontId="32" fillId="0" borderId="21" xfId="0" applyFont="1" applyFill="1" applyBorder="1" applyAlignment="1">
      <alignment horizontal="center" vertical="center" wrapText="1"/>
    </xf>
    <xf numFmtId="180" fontId="71" fillId="0" borderId="21" xfId="0" applyNumberFormat="1" applyFont="1" applyFill="1" applyBorder="1" applyAlignment="1">
      <alignment horizontal="center" vertical="center"/>
    </xf>
    <xf numFmtId="180" fontId="72" fillId="0" borderId="21" xfId="0" applyNumberFormat="1" applyFont="1" applyFill="1" applyBorder="1" applyAlignment="1">
      <alignment horizontal="center" vertical="center"/>
    </xf>
    <xf numFmtId="180" fontId="72" fillId="0" borderId="23" xfId="0" applyNumberFormat="1" applyFont="1" applyFill="1" applyBorder="1" applyAlignment="1">
      <alignment horizontal="center" vertical="center"/>
    </xf>
    <xf numFmtId="1" fontId="32" fillId="0" borderId="61" xfId="64" applyNumberFormat="1" applyFont="1" applyFill="1" applyBorder="1" applyAlignment="1">
      <alignment horizontal="center"/>
      <protection/>
    </xf>
    <xf numFmtId="0" fontId="32" fillId="0" borderId="61" xfId="65" applyFont="1" applyFill="1" applyBorder="1" applyAlignment="1">
      <alignment horizontal="left"/>
      <protection/>
    </xf>
    <xf numFmtId="0" fontId="32" fillId="0" borderId="61" xfId="65" applyFont="1" applyFill="1" applyBorder="1">
      <alignment/>
      <protection/>
    </xf>
    <xf numFmtId="0" fontId="71" fillId="0" borderId="60" xfId="0" applyFont="1" applyFill="1" applyBorder="1" applyAlignment="1">
      <alignment vertical="center"/>
    </xf>
    <xf numFmtId="0" fontId="71" fillId="0" borderId="47" xfId="0" applyFont="1" applyFill="1" applyBorder="1" applyAlignment="1">
      <alignment vertical="center"/>
    </xf>
    <xf numFmtId="1" fontId="32" fillId="0" borderId="13" xfId="64" applyNumberFormat="1" applyFont="1" applyFill="1" applyBorder="1" applyAlignment="1">
      <alignment horizontal="center"/>
      <protection/>
    </xf>
    <xf numFmtId="0" fontId="32" fillId="0" borderId="13" xfId="65" applyFont="1" applyFill="1" applyBorder="1" applyAlignment="1">
      <alignment horizontal="left"/>
      <protection/>
    </xf>
    <xf numFmtId="0" fontId="32" fillId="0" borderId="13" xfId="65" applyFont="1" applyFill="1" applyBorder="1">
      <alignment/>
      <protection/>
    </xf>
    <xf numFmtId="0" fontId="7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80" fontId="71" fillId="0" borderId="13" xfId="0" applyNumberFormat="1" applyFont="1" applyFill="1" applyBorder="1" applyAlignment="1">
      <alignment horizontal="center" vertical="center"/>
    </xf>
    <xf numFmtId="180" fontId="72" fillId="0" borderId="13" xfId="0" applyNumberFormat="1" applyFont="1" applyFill="1" applyBorder="1" applyAlignment="1">
      <alignment horizontal="center" vertical="center"/>
    </xf>
    <xf numFmtId="180" fontId="13" fillId="0" borderId="28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49" fontId="32" fillId="0" borderId="48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1" fontId="32" fillId="0" borderId="19" xfId="66" applyNumberFormat="1" applyFont="1" applyFill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/>
    </xf>
    <xf numFmtId="180" fontId="32" fillId="0" borderId="19" xfId="0" applyNumberFormat="1" applyFont="1" applyFill="1" applyBorder="1" applyAlignment="1">
      <alignment horizontal="center" vertical="center"/>
    </xf>
    <xf numFmtId="180" fontId="13" fillId="0" borderId="19" xfId="0" applyNumberFormat="1" applyFont="1" applyFill="1" applyBorder="1" applyAlignment="1">
      <alignment horizontal="center" vertical="center"/>
    </xf>
    <xf numFmtId="180" fontId="13" fillId="0" borderId="22" xfId="0" applyNumberFormat="1" applyFont="1" applyFill="1" applyBorder="1" applyAlignment="1">
      <alignment horizontal="center" vertical="center"/>
    </xf>
    <xf numFmtId="180" fontId="72" fillId="0" borderId="15" xfId="0" applyNumberFormat="1" applyFont="1" applyFill="1" applyBorder="1" applyAlignment="1">
      <alignment horizontal="center" vertical="center"/>
    </xf>
    <xf numFmtId="0" fontId="13" fillId="0" borderId="17" xfId="66" applyFont="1" applyFill="1" applyBorder="1" applyAlignment="1">
      <alignment horizontal="center" vertical="center" wrapText="1"/>
      <protection/>
    </xf>
    <xf numFmtId="180" fontId="13" fillId="0" borderId="15" xfId="0" applyNumberFormat="1" applyFont="1" applyFill="1" applyBorder="1" applyAlignment="1">
      <alignment horizontal="center" vertical="center"/>
    </xf>
    <xf numFmtId="1" fontId="32" fillId="0" borderId="21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1" fontId="32" fillId="0" borderId="21" xfId="66" applyNumberFormat="1" applyFont="1" applyFill="1" applyBorder="1" applyAlignment="1">
      <alignment horizontal="center" vertical="center" wrapText="1"/>
      <protection/>
    </xf>
    <xf numFmtId="0" fontId="32" fillId="0" borderId="21" xfId="0" applyFont="1" applyFill="1" applyBorder="1" applyAlignment="1">
      <alignment horizontal="center" vertical="center"/>
    </xf>
    <xf numFmtId="180" fontId="32" fillId="0" borderId="21" xfId="0" applyNumberFormat="1" applyFont="1" applyFill="1" applyBorder="1" applyAlignment="1">
      <alignment horizontal="center" vertical="center"/>
    </xf>
    <xf numFmtId="180" fontId="13" fillId="0" borderId="21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34" fillId="0" borderId="15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80" fontId="34" fillId="0" borderId="21" xfId="0" applyNumberFormat="1" applyFont="1" applyFill="1" applyBorder="1" applyAlignment="1">
      <alignment horizontal="center" vertical="center"/>
    </xf>
    <xf numFmtId="180" fontId="34" fillId="0" borderId="23" xfId="0" applyNumberFormat="1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center"/>
    </xf>
    <xf numFmtId="1" fontId="32" fillId="0" borderId="60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/>
    </xf>
    <xf numFmtId="180" fontId="32" fillId="0" borderId="60" xfId="0" applyNumberFormat="1" applyFont="1" applyFill="1" applyBorder="1" applyAlignment="1">
      <alignment horizontal="center" vertical="center"/>
    </xf>
    <xf numFmtId="180" fontId="34" fillId="0" borderId="60" xfId="0" applyNumberFormat="1" applyFont="1" applyFill="1" applyBorder="1" applyAlignment="1">
      <alignment horizontal="center" vertical="center"/>
    </xf>
    <xf numFmtId="180" fontId="34" fillId="0" borderId="65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180" fontId="13" fillId="0" borderId="60" xfId="0" applyNumberFormat="1" applyFont="1" applyFill="1" applyBorder="1" applyAlignment="1">
      <alignment horizontal="center" vertical="center"/>
    </xf>
    <xf numFmtId="0" fontId="13" fillId="0" borderId="18" xfId="66" applyFont="1" applyFill="1" applyBorder="1" applyAlignment="1">
      <alignment horizontal="center" vertical="center" wrapText="1"/>
      <protection/>
    </xf>
    <xf numFmtId="0" fontId="32" fillId="0" borderId="19" xfId="66" applyFont="1" applyFill="1" applyBorder="1" applyAlignment="1">
      <alignment horizontal="center" vertical="center" wrapText="1"/>
      <protection/>
    </xf>
    <xf numFmtId="0" fontId="32" fillId="0" borderId="19" xfId="66" applyFont="1" applyFill="1" applyBorder="1" applyAlignment="1">
      <alignment horizontal="left" vertical="center" wrapText="1"/>
      <protection/>
    </xf>
    <xf numFmtId="180" fontId="13" fillId="0" borderId="65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180" fontId="34" fillId="0" borderId="19" xfId="0" applyNumberFormat="1" applyFont="1" applyFill="1" applyBorder="1" applyAlignment="1">
      <alignment horizontal="center" vertical="center"/>
    </xf>
    <xf numFmtId="180" fontId="34" fillId="0" borderId="22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1" fontId="32" fillId="0" borderId="13" xfId="66" applyNumberFormat="1" applyFont="1" applyFill="1" applyBorder="1" applyAlignment="1">
      <alignment horizontal="center" vertical="center" wrapText="1"/>
      <protection/>
    </xf>
    <xf numFmtId="0" fontId="32" fillId="0" borderId="13" xfId="0" applyFont="1" applyFill="1" applyBorder="1" applyAlignment="1">
      <alignment horizontal="center" vertical="center"/>
    </xf>
    <xf numFmtId="180" fontId="32" fillId="0" borderId="13" xfId="0" applyNumberFormat="1" applyFont="1" applyFill="1" applyBorder="1" applyAlignment="1">
      <alignment horizontal="center" vertical="center"/>
    </xf>
    <xf numFmtId="180" fontId="13" fillId="0" borderId="13" xfId="0" applyNumberFormat="1" applyFont="1" applyFill="1" applyBorder="1" applyAlignment="1">
      <alignment horizontal="center" vertical="center"/>
    </xf>
    <xf numFmtId="0" fontId="72" fillId="0" borderId="59" xfId="0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49" fontId="32" fillId="0" borderId="67" xfId="0" applyNumberFormat="1" applyFont="1" applyFill="1" applyBorder="1" applyAlignment="1">
      <alignment horizontal="center" vertical="center"/>
    </xf>
    <xf numFmtId="49" fontId="32" fillId="0" borderId="68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left" vertical="center"/>
    </xf>
    <xf numFmtId="180" fontId="72" fillId="0" borderId="13" xfId="0" applyNumberFormat="1" applyFont="1" applyFill="1" applyBorder="1" applyAlignment="1">
      <alignment horizontal="center" vertical="center" wrapText="1"/>
    </xf>
    <xf numFmtId="180" fontId="72" fillId="0" borderId="28" xfId="0" applyNumberFormat="1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center" vertical="center" wrapText="1"/>
    </xf>
    <xf numFmtId="1" fontId="32" fillId="0" borderId="34" xfId="66" applyNumberFormat="1" applyFont="1" applyFill="1" applyBorder="1" applyAlignment="1">
      <alignment horizontal="center" vertical="center" wrapText="1"/>
      <protection/>
    </xf>
    <xf numFmtId="0" fontId="32" fillId="0" borderId="34" xfId="0" applyFont="1" applyFill="1" applyBorder="1" applyAlignment="1">
      <alignment horizontal="center" vertical="center"/>
    </xf>
    <xf numFmtId="180" fontId="32" fillId="0" borderId="34" xfId="0" applyNumberFormat="1" applyFont="1" applyFill="1" applyBorder="1" applyAlignment="1">
      <alignment horizontal="center" vertical="center"/>
    </xf>
    <xf numFmtId="180" fontId="72" fillId="0" borderId="34" xfId="0" applyNumberFormat="1" applyFont="1" applyFill="1" applyBorder="1" applyAlignment="1">
      <alignment horizontal="center" vertical="center"/>
    </xf>
    <xf numFmtId="180" fontId="13" fillId="0" borderId="34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1" fontId="72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51" borderId="14" xfId="57" applyNumberFormat="1" applyFont="1" applyFill="1" applyBorder="1" applyAlignment="1">
      <alignment horizontal="center" vertical="center" wrapText="1"/>
      <protection/>
    </xf>
    <xf numFmtId="0" fontId="22" fillId="52" borderId="37" xfId="57" applyNumberFormat="1" applyFont="1" applyFill="1" applyBorder="1" applyAlignment="1">
      <alignment horizontal="center" vertical="center" wrapText="1"/>
      <protection/>
    </xf>
    <xf numFmtId="0" fontId="22" fillId="52" borderId="42" xfId="57" applyNumberFormat="1" applyFont="1" applyFill="1" applyBorder="1" applyAlignment="1">
      <alignment horizontal="center" vertical="center" wrapText="1"/>
      <protection/>
    </xf>
    <xf numFmtId="0" fontId="22" fillId="45" borderId="42" xfId="57" applyNumberFormat="1" applyFont="1" applyFill="1" applyBorder="1" applyAlignment="1">
      <alignment horizontal="center" vertical="center" wrapText="1"/>
      <protection/>
    </xf>
    <xf numFmtId="0" fontId="22" fillId="45" borderId="25" xfId="57" applyNumberFormat="1" applyFont="1" applyFill="1" applyBorder="1" applyAlignment="1">
      <alignment horizontal="center" vertical="center" wrapText="1"/>
      <protection/>
    </xf>
    <xf numFmtId="0" fontId="22" fillId="34" borderId="37" xfId="57" applyNumberFormat="1" applyFont="1" applyFill="1" applyBorder="1" applyAlignment="1">
      <alignment horizontal="center" vertical="center" wrapText="1"/>
      <protection/>
    </xf>
    <xf numFmtId="0" fontId="22" fillId="34" borderId="42" xfId="57" applyNumberFormat="1" applyFont="1" applyFill="1" applyBorder="1" applyAlignment="1">
      <alignment horizontal="center" vertical="center" wrapText="1"/>
      <protection/>
    </xf>
    <xf numFmtId="0" fontId="22" fillId="34" borderId="25" xfId="57" applyNumberFormat="1" applyFont="1" applyFill="1" applyBorder="1" applyAlignment="1">
      <alignment horizontal="center" vertical="center" wrapText="1"/>
      <protection/>
    </xf>
    <xf numFmtId="0" fontId="22" fillId="53" borderId="13" xfId="57" applyNumberFormat="1" applyFont="1" applyFill="1" applyBorder="1" applyAlignment="1">
      <alignment horizontal="center" vertical="center" wrapText="1"/>
      <protection/>
    </xf>
    <xf numFmtId="0" fontId="22" fillId="54" borderId="37" xfId="57" applyNumberFormat="1" applyFont="1" applyFill="1" applyBorder="1" applyAlignment="1">
      <alignment horizontal="center" vertical="center" wrapText="1"/>
      <protection/>
    </xf>
    <xf numFmtId="0" fontId="22" fillId="54" borderId="42" xfId="57" applyNumberFormat="1" applyFont="1" applyFill="1" applyBorder="1" applyAlignment="1">
      <alignment horizontal="center" vertical="center" wrapText="1"/>
      <protection/>
    </xf>
    <xf numFmtId="0" fontId="22" fillId="55" borderId="13" xfId="57" applyNumberFormat="1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1" fontId="7" fillId="0" borderId="14" xfId="65" applyNumberFormat="1" applyFont="1" applyFill="1" applyBorder="1" applyAlignment="1">
      <alignment horizontal="center" vertical="center" wrapText="1"/>
      <protection/>
    </xf>
    <xf numFmtId="0" fontId="21" fillId="0" borderId="14" xfId="65" applyFont="1" applyFill="1" applyBorder="1" applyAlignment="1">
      <alignment horizontal="center" vertical="center" wrapText="1"/>
      <protection/>
    </xf>
    <xf numFmtId="0" fontId="71" fillId="0" borderId="21" xfId="0" applyFont="1" applyFill="1" applyBorder="1" applyAlignment="1">
      <alignment horizontal="center"/>
    </xf>
    <xf numFmtId="0" fontId="71" fillId="0" borderId="21" xfId="0" applyFont="1" applyFill="1" applyBorder="1" applyAlignment="1">
      <alignment horizontal="left"/>
    </xf>
    <xf numFmtId="180" fontId="72" fillId="0" borderId="21" xfId="0" applyNumberFormat="1" applyFont="1" applyFill="1" applyBorder="1" applyAlignment="1">
      <alignment horizontal="center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mobily vedoucích" xfId="64"/>
    <cellStyle name="normální_rozho+mobily" xfId="65"/>
    <cellStyle name="normální_STARTOVKA R4 KAMENICE 2004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8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W7"/>
    </sheetView>
  </sheetViews>
  <sheetFormatPr defaultColWidth="9.140625" defaultRowHeight="15"/>
  <cols>
    <col min="1" max="1" width="6.140625" style="92" bestFit="1" customWidth="1"/>
    <col min="2" max="2" width="4.8515625" style="93" customWidth="1"/>
    <col min="3" max="3" width="27.8515625" style="94" customWidth="1"/>
    <col min="4" max="4" width="4.7109375" style="95" customWidth="1"/>
    <col min="5" max="5" width="20.421875" style="96" bestFit="1" customWidth="1"/>
    <col min="6" max="6" width="4.28125" style="97" customWidth="1"/>
    <col min="7" max="7" width="8.421875" style="93" bestFit="1" customWidth="1"/>
    <col min="8" max="8" width="8.421875" style="93" customWidth="1"/>
    <col min="9" max="12" width="8.421875" style="98" bestFit="1" customWidth="1"/>
    <col min="13" max="19" width="8.421875" style="98" hidden="1" customWidth="1"/>
    <col min="20" max="21" width="9.28125" style="86" customWidth="1"/>
    <col min="22" max="22" width="12.28125" style="33" bestFit="1" customWidth="1"/>
    <col min="23" max="23" width="9.421875" style="121" bestFit="1" customWidth="1"/>
    <col min="24" max="24" width="9.28125" style="33" customWidth="1"/>
    <col min="25" max="185" width="9.28125" style="86" customWidth="1"/>
    <col min="186" max="16384" width="9.140625" style="86" customWidth="1"/>
  </cols>
  <sheetData>
    <row r="1" spans="1:24" s="71" customFormat="1" ht="12.75">
      <c r="A1" s="65" t="s">
        <v>0</v>
      </c>
      <c r="B1" s="66"/>
      <c r="C1" s="67" t="s">
        <v>55</v>
      </c>
      <c r="D1" s="68"/>
      <c r="E1" s="69"/>
      <c r="F1" s="70"/>
      <c r="G1" s="27" t="s">
        <v>156</v>
      </c>
      <c r="H1" s="27" t="s">
        <v>2</v>
      </c>
      <c r="I1" s="27" t="s">
        <v>2</v>
      </c>
      <c r="J1" s="27" t="s">
        <v>56</v>
      </c>
      <c r="K1" s="27" t="s">
        <v>56</v>
      </c>
      <c r="L1" s="27" t="s">
        <v>20</v>
      </c>
      <c r="M1" s="118"/>
      <c r="N1" s="118"/>
      <c r="O1" s="118"/>
      <c r="P1" s="118"/>
      <c r="Q1" s="118"/>
      <c r="R1" s="118"/>
      <c r="S1" s="118"/>
      <c r="T1" s="46"/>
      <c r="U1" s="46"/>
      <c r="V1" s="132" t="s">
        <v>133</v>
      </c>
      <c r="W1" s="133" t="s">
        <v>146</v>
      </c>
      <c r="X1" s="13"/>
    </row>
    <row r="2" spans="1:24" s="71" customFormat="1" ht="12.75">
      <c r="A2" s="72"/>
      <c r="B2" s="73"/>
      <c r="C2" s="74" t="s">
        <v>57</v>
      </c>
      <c r="D2" s="75" t="s">
        <v>58</v>
      </c>
      <c r="E2" s="76" t="s">
        <v>1</v>
      </c>
      <c r="F2" s="77" t="s">
        <v>59</v>
      </c>
      <c r="G2" s="11" t="s">
        <v>4</v>
      </c>
      <c r="H2" s="11" t="s">
        <v>5</v>
      </c>
      <c r="I2" s="11" t="s">
        <v>6</v>
      </c>
      <c r="J2" s="78" t="s">
        <v>5</v>
      </c>
      <c r="K2" s="78" t="s">
        <v>6</v>
      </c>
      <c r="L2" s="78" t="s">
        <v>4</v>
      </c>
      <c r="M2" s="119"/>
      <c r="N2" s="119"/>
      <c r="O2" s="119"/>
      <c r="P2" s="119"/>
      <c r="Q2" s="119"/>
      <c r="R2" s="119"/>
      <c r="S2" s="119"/>
      <c r="T2" s="47" t="s">
        <v>60</v>
      </c>
      <c r="U2" s="47" t="s">
        <v>60</v>
      </c>
      <c r="V2" s="134" t="s">
        <v>7</v>
      </c>
      <c r="W2" s="135" t="s">
        <v>7</v>
      </c>
      <c r="X2" s="13"/>
    </row>
    <row r="3" spans="1:24" s="85" customFormat="1" ht="13.5">
      <c r="A3" s="79"/>
      <c r="B3" s="80"/>
      <c r="C3" s="81"/>
      <c r="D3" s="82"/>
      <c r="E3" s="83"/>
      <c r="F3" s="84"/>
      <c r="G3" s="29">
        <v>42120</v>
      </c>
      <c r="H3" s="29">
        <v>42182</v>
      </c>
      <c r="I3" s="29">
        <v>42183</v>
      </c>
      <c r="J3" s="29">
        <v>42231</v>
      </c>
      <c r="K3" s="29">
        <v>42232</v>
      </c>
      <c r="L3" s="29">
        <v>42239</v>
      </c>
      <c r="M3" s="117"/>
      <c r="N3" s="117"/>
      <c r="O3" s="117"/>
      <c r="P3" s="117"/>
      <c r="Q3" s="117"/>
      <c r="R3" s="117"/>
      <c r="S3" s="117"/>
      <c r="T3" s="47" t="s">
        <v>53</v>
      </c>
      <c r="U3" s="47" t="s">
        <v>54</v>
      </c>
      <c r="V3" s="134" t="s">
        <v>53</v>
      </c>
      <c r="W3" s="135" t="s">
        <v>54</v>
      </c>
      <c r="X3" s="28"/>
    </row>
    <row r="4" spans="20:24" ht="15.75">
      <c r="T4" s="116">
        <f>SUM(T5:T7)</f>
        <v>36</v>
      </c>
      <c r="U4" s="116">
        <f>SUM(U5:U7)</f>
        <v>6</v>
      </c>
      <c r="V4" s="120">
        <f>SUM(V5:V7)</f>
        <v>1925.705794947994</v>
      </c>
      <c r="W4" s="120">
        <f>SUM(W5:W7)</f>
        <v>133.18534961154273</v>
      </c>
      <c r="X4" s="120">
        <f>V4+W4</f>
        <v>2058.8911445595368</v>
      </c>
    </row>
    <row r="5" spans="1:24" ht="89.25">
      <c r="A5" s="144">
        <v>1</v>
      </c>
      <c r="B5" s="142" t="s">
        <v>61</v>
      </c>
      <c r="C5" s="87" t="s">
        <v>238</v>
      </c>
      <c r="D5" s="88">
        <v>222</v>
      </c>
      <c r="E5" s="89" t="s">
        <v>239</v>
      </c>
      <c r="F5" s="88" t="s">
        <v>240</v>
      </c>
      <c r="G5" s="9">
        <v>6</v>
      </c>
      <c r="H5" s="9"/>
      <c r="I5" s="6"/>
      <c r="J5" s="6">
        <v>6</v>
      </c>
      <c r="K5" s="6">
        <v>6</v>
      </c>
      <c r="L5" s="6"/>
      <c r="M5" s="6"/>
      <c r="N5" s="6"/>
      <c r="O5" s="6"/>
      <c r="P5" s="6"/>
      <c r="Q5" s="6"/>
      <c r="R5" s="6"/>
      <c r="S5" s="6"/>
      <c r="T5" s="145">
        <f>SUM(G5:L5)</f>
        <v>18</v>
      </c>
      <c r="U5" s="145">
        <v>3</v>
      </c>
      <c r="V5" s="136">
        <f>T5*poznamky!$B$19</f>
        <v>962.852897473997</v>
      </c>
      <c r="W5" s="136">
        <f>U5*poznamky!$B$9</f>
        <v>66.59267480577137</v>
      </c>
      <c r="X5" s="121">
        <f>SUM(V5:W5)</f>
        <v>1029.4455722797684</v>
      </c>
    </row>
    <row r="6" spans="1:24" ht="76.5">
      <c r="A6" s="144">
        <v>2</v>
      </c>
      <c r="B6" s="91" t="s">
        <v>36</v>
      </c>
      <c r="C6" s="87" t="s">
        <v>241</v>
      </c>
      <c r="D6" s="88">
        <v>223</v>
      </c>
      <c r="E6" s="89" t="s">
        <v>242</v>
      </c>
      <c r="F6" s="88" t="s">
        <v>243</v>
      </c>
      <c r="G6" s="9"/>
      <c r="H6" s="9"/>
      <c r="I6" s="6"/>
      <c r="J6" s="6">
        <v>6</v>
      </c>
      <c r="K6" s="6">
        <v>6</v>
      </c>
      <c r="L6" s="6"/>
      <c r="M6" s="6"/>
      <c r="N6" s="6"/>
      <c r="O6" s="6"/>
      <c r="P6" s="6"/>
      <c r="Q6" s="6"/>
      <c r="R6" s="6"/>
      <c r="S6" s="6"/>
      <c r="T6" s="145">
        <f>SUM(G6:L6)</f>
        <v>12</v>
      </c>
      <c r="U6" s="145">
        <v>2</v>
      </c>
      <c r="V6" s="136">
        <f>T6*poznamky!$B$19</f>
        <v>641.9019316493313</v>
      </c>
      <c r="W6" s="136">
        <f>U6*poznamky!$B$9</f>
        <v>44.39511653718091</v>
      </c>
      <c r="X6" s="121">
        <f>SUM(V6:W6)</f>
        <v>686.2970481865123</v>
      </c>
    </row>
    <row r="7" spans="1:24" ht="76.5">
      <c r="A7" s="144">
        <v>3</v>
      </c>
      <c r="B7" s="91" t="s">
        <v>36</v>
      </c>
      <c r="C7" s="87" t="s">
        <v>244</v>
      </c>
      <c r="D7" s="88">
        <v>222</v>
      </c>
      <c r="E7" s="89" t="s">
        <v>245</v>
      </c>
      <c r="F7" s="88" t="s">
        <v>246</v>
      </c>
      <c r="G7" s="9"/>
      <c r="H7" s="9"/>
      <c r="I7" s="6"/>
      <c r="J7" s="6"/>
      <c r="K7" s="6"/>
      <c r="L7" s="6">
        <v>6</v>
      </c>
      <c r="M7" s="61"/>
      <c r="N7" s="61"/>
      <c r="O7" s="61"/>
      <c r="P7" s="61"/>
      <c r="Q7" s="61"/>
      <c r="R7" s="61"/>
      <c r="S7" s="61"/>
      <c r="T7" s="145">
        <f>SUM(G7:L7)</f>
        <v>6</v>
      </c>
      <c r="U7" s="145">
        <v>1</v>
      </c>
      <c r="V7" s="136">
        <f>T7*poznamky!$B$19</f>
        <v>320.9509658246657</v>
      </c>
      <c r="W7" s="136">
        <f>U7*poznamky!$B$9</f>
        <v>22.197558268590456</v>
      </c>
      <c r="X7" s="121">
        <f>SUM(V7:W7)</f>
        <v>343.1485240932561</v>
      </c>
    </row>
    <row r="8" ht="15.75">
      <c r="X8" s="121">
        <f>SUM(X5:X7)</f>
        <v>2058.8911445595368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2"/>
  <sheetViews>
    <sheetView zoomScale="80" zoomScaleNormal="80" zoomScalePageLayoutView="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Z11"/>
    </sheetView>
  </sheetViews>
  <sheetFormatPr defaultColWidth="9.140625" defaultRowHeight="15"/>
  <cols>
    <col min="1" max="1" width="6.7109375" style="1" bestFit="1" customWidth="1"/>
    <col min="2" max="2" width="5.28125" style="13" bestFit="1" customWidth="1"/>
    <col min="3" max="3" width="21.421875" style="41" customWidth="1"/>
    <col min="4" max="4" width="5.57421875" style="42" customWidth="1"/>
    <col min="5" max="5" width="19.8515625" style="43" customWidth="1"/>
    <col min="6" max="6" width="3.8515625" style="44" bestFit="1" customWidth="1"/>
    <col min="7" max="9" width="8.7109375" style="7" customWidth="1"/>
    <col min="10" max="11" width="8.421875" style="8" customWidth="1"/>
    <col min="12" max="12" width="8.421875" style="7" customWidth="1"/>
    <col min="13" max="20" width="8.7109375" style="7" customWidth="1"/>
    <col min="21" max="22" width="8.7109375" style="7" hidden="1" customWidth="1"/>
    <col min="23" max="24" width="8.421875" style="26" bestFit="1" customWidth="1"/>
    <col min="25" max="25" width="12.28125" style="33" bestFit="1" customWidth="1"/>
    <col min="26" max="26" width="10.57421875" style="121" bestFit="1" customWidth="1"/>
    <col min="27" max="27" width="11.57421875" style="33" bestFit="1" customWidth="1"/>
    <col min="28" max="32" width="9.28125" style="33" customWidth="1"/>
    <col min="33" max="92" width="9.28125" style="25" customWidth="1"/>
    <col min="93" max="16384" width="9.140625" style="25" customWidth="1"/>
  </cols>
  <sheetData>
    <row r="1" spans="1:32" s="1" customFormat="1" ht="12.75">
      <c r="A1" s="3" t="s">
        <v>0</v>
      </c>
      <c r="B1" s="388" t="s">
        <v>13</v>
      </c>
      <c r="C1" s="388" t="s">
        <v>12</v>
      </c>
      <c r="D1" s="393" t="s">
        <v>11</v>
      </c>
      <c r="E1" s="388" t="s">
        <v>1</v>
      </c>
      <c r="F1" s="396" t="s">
        <v>10</v>
      </c>
      <c r="G1" s="27" t="s">
        <v>27</v>
      </c>
      <c r="H1" s="27" t="s">
        <v>27</v>
      </c>
      <c r="I1" s="5" t="s">
        <v>156</v>
      </c>
      <c r="J1" s="5" t="s">
        <v>2</v>
      </c>
      <c r="K1" s="5" t="s">
        <v>2</v>
      </c>
      <c r="L1" s="5" t="s">
        <v>455</v>
      </c>
      <c r="M1" s="5" t="s">
        <v>455</v>
      </c>
      <c r="N1" s="5" t="s">
        <v>455</v>
      </c>
      <c r="O1" s="5" t="s">
        <v>455</v>
      </c>
      <c r="P1" s="5" t="s">
        <v>17</v>
      </c>
      <c r="Q1" s="5" t="s">
        <v>17</v>
      </c>
      <c r="R1" s="5" t="s">
        <v>20</v>
      </c>
      <c r="S1" s="66" t="s">
        <v>383</v>
      </c>
      <c r="T1" s="48" t="s">
        <v>383</v>
      </c>
      <c r="U1" s="171"/>
      <c r="V1" s="171"/>
      <c r="W1" s="46"/>
      <c r="X1" s="46"/>
      <c r="Y1" s="132" t="s">
        <v>133</v>
      </c>
      <c r="Z1" s="133" t="s">
        <v>146</v>
      </c>
      <c r="AA1" s="13"/>
      <c r="AB1" s="13"/>
      <c r="AC1" s="13"/>
      <c r="AD1" s="13"/>
      <c r="AE1" s="13"/>
      <c r="AF1" s="13"/>
    </row>
    <row r="2" spans="1:32" s="1" customFormat="1" ht="12.75">
      <c r="A2" s="4"/>
      <c r="B2" s="389"/>
      <c r="C2" s="391"/>
      <c r="D2" s="394"/>
      <c r="E2" s="391"/>
      <c r="F2" s="397"/>
      <c r="G2" s="11" t="s">
        <v>4</v>
      </c>
      <c r="H2" s="149" t="s">
        <v>4</v>
      </c>
      <c r="I2" s="11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149" t="s">
        <v>5</v>
      </c>
      <c r="O2" s="149" t="s">
        <v>6</v>
      </c>
      <c r="P2" s="2" t="s">
        <v>5</v>
      </c>
      <c r="Q2" s="2" t="s">
        <v>6</v>
      </c>
      <c r="R2" s="2" t="s">
        <v>4</v>
      </c>
      <c r="S2" s="73" t="s">
        <v>5</v>
      </c>
      <c r="T2" s="54" t="s">
        <v>6</v>
      </c>
      <c r="U2" s="172"/>
      <c r="V2" s="172"/>
      <c r="W2" s="47" t="s">
        <v>7</v>
      </c>
      <c r="X2" s="47" t="s">
        <v>7</v>
      </c>
      <c r="Y2" s="134" t="s">
        <v>7</v>
      </c>
      <c r="Z2" s="135" t="s">
        <v>7</v>
      </c>
      <c r="AA2" s="13"/>
      <c r="AB2" s="13"/>
      <c r="AC2" s="13"/>
      <c r="AD2" s="13"/>
      <c r="AE2" s="13"/>
      <c r="AF2" s="13"/>
    </row>
    <row r="3" spans="1:32" s="24" customFormat="1" ht="13.5" thickBot="1">
      <c r="A3" s="56"/>
      <c r="B3" s="390"/>
      <c r="C3" s="392"/>
      <c r="D3" s="395"/>
      <c r="E3" s="392"/>
      <c r="F3" s="398"/>
      <c r="G3" s="49">
        <v>42091</v>
      </c>
      <c r="H3" s="49">
        <v>42092</v>
      </c>
      <c r="I3" s="57">
        <v>42119</v>
      </c>
      <c r="J3" s="57">
        <v>42182</v>
      </c>
      <c r="K3" s="57">
        <v>42183</v>
      </c>
      <c r="L3" s="57">
        <v>42189</v>
      </c>
      <c r="M3" s="57">
        <v>42190</v>
      </c>
      <c r="N3" s="57">
        <v>42189</v>
      </c>
      <c r="O3" s="57">
        <v>42190</v>
      </c>
      <c r="P3" s="57">
        <v>42231</v>
      </c>
      <c r="Q3" s="57">
        <v>42232</v>
      </c>
      <c r="R3" s="57">
        <v>42238</v>
      </c>
      <c r="S3" s="150">
        <v>42259</v>
      </c>
      <c r="T3" s="58">
        <v>42260</v>
      </c>
      <c r="U3" s="173"/>
      <c r="V3" s="173"/>
      <c r="W3" s="47" t="s">
        <v>53</v>
      </c>
      <c r="X3" s="47" t="s">
        <v>54</v>
      </c>
      <c r="Y3" s="134" t="s">
        <v>53</v>
      </c>
      <c r="Z3" s="135" t="s">
        <v>54</v>
      </c>
      <c r="AA3" s="28"/>
      <c r="AB3" s="28"/>
      <c r="AC3" s="28"/>
      <c r="AD3" s="28"/>
      <c r="AE3" s="28"/>
      <c r="AF3" s="28"/>
    </row>
    <row r="4" spans="1:27" s="86" customFormat="1" ht="15.75">
      <c r="A4" s="92"/>
      <c r="B4" s="93"/>
      <c r="C4" s="94"/>
      <c r="D4" s="95"/>
      <c r="E4" s="96"/>
      <c r="F4" s="97"/>
      <c r="G4" s="93"/>
      <c r="H4" s="9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6">
        <f>SUM(W5:W11)</f>
        <v>156</v>
      </c>
      <c r="X4" s="116">
        <f>SUM(X5:X11)</f>
        <v>28</v>
      </c>
      <c r="Y4" s="120">
        <f>SUM(Y5:Y11)</f>
        <v>8344.725111441308</v>
      </c>
      <c r="Z4" s="120">
        <f>SUM(Z5:Z11)</f>
        <v>621.5316315205328</v>
      </c>
      <c r="AA4" s="120">
        <f>Y4+Z4</f>
        <v>8966.256742961841</v>
      </c>
    </row>
    <row r="5" spans="1:27" ht="45">
      <c r="A5" s="144">
        <v>1</v>
      </c>
      <c r="B5" s="14" t="s">
        <v>9</v>
      </c>
      <c r="C5" s="35" t="s">
        <v>456</v>
      </c>
      <c r="D5" s="37">
        <v>222</v>
      </c>
      <c r="E5" s="36" t="s">
        <v>347</v>
      </c>
      <c r="F5" s="59" t="s">
        <v>348</v>
      </c>
      <c r="G5" s="61">
        <v>4</v>
      </c>
      <c r="H5" s="61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"/>
      <c r="T5" s="6"/>
      <c r="U5" s="6"/>
      <c r="V5" s="6"/>
      <c r="W5" s="153">
        <f aca="true" t="shared" si="0" ref="W5:W11">SUM(G5:T5)</f>
        <v>48</v>
      </c>
      <c r="X5" s="153">
        <v>7</v>
      </c>
      <c r="Y5" s="136">
        <f>W5*poznamky!$B$19</f>
        <v>2567.6077265973254</v>
      </c>
      <c r="Z5" s="136">
        <f>X5*poznamky!$B$9</f>
        <v>155.3829078801332</v>
      </c>
      <c r="AA5" s="121">
        <f>SUM(Y5:Z5)</f>
        <v>2722.9906344774586</v>
      </c>
    </row>
    <row r="6" spans="1:27" ht="67.5">
      <c r="A6" s="144">
        <v>2</v>
      </c>
      <c r="B6" s="60" t="s">
        <v>36</v>
      </c>
      <c r="C6" s="35" t="s">
        <v>457</v>
      </c>
      <c r="D6" s="37">
        <v>222</v>
      </c>
      <c r="E6" s="36" t="s">
        <v>458</v>
      </c>
      <c r="F6" s="59" t="s">
        <v>459</v>
      </c>
      <c r="G6" s="61">
        <v>4</v>
      </c>
      <c r="H6" s="61">
        <v>4</v>
      </c>
      <c r="I6" s="61"/>
      <c r="J6" s="61"/>
      <c r="K6" s="61"/>
      <c r="L6" s="61">
        <v>4</v>
      </c>
      <c r="M6" s="61">
        <v>4</v>
      </c>
      <c r="N6" s="61">
        <v>4</v>
      </c>
      <c r="O6" s="61">
        <v>4</v>
      </c>
      <c r="P6" s="61">
        <v>4</v>
      </c>
      <c r="Q6" s="61">
        <v>4</v>
      </c>
      <c r="R6" s="6"/>
      <c r="S6" s="6">
        <v>4</v>
      </c>
      <c r="T6" s="6">
        <v>4</v>
      </c>
      <c r="U6" s="6"/>
      <c r="V6" s="6"/>
      <c r="W6" s="153">
        <f t="shared" si="0"/>
        <v>40</v>
      </c>
      <c r="X6" s="153">
        <v>6</v>
      </c>
      <c r="Y6" s="136">
        <f>W6*poznamky!$B$19</f>
        <v>2139.6731054977713</v>
      </c>
      <c r="Z6" s="136">
        <f>X6*poznamky!$B$9</f>
        <v>133.18534961154273</v>
      </c>
      <c r="AA6" s="121">
        <f aca="true" t="shared" si="1" ref="AA6:AA11">SUM(Y6:Z6)</f>
        <v>2272.858455109314</v>
      </c>
    </row>
    <row r="7" spans="1:27" ht="56.25">
      <c r="A7" s="144">
        <v>3</v>
      </c>
      <c r="B7" s="147" t="s">
        <v>8</v>
      </c>
      <c r="C7" s="35" t="s">
        <v>460</v>
      </c>
      <c r="D7" s="37">
        <v>155</v>
      </c>
      <c r="E7" s="36" t="s">
        <v>461</v>
      </c>
      <c r="F7" s="59" t="s">
        <v>462</v>
      </c>
      <c r="G7" s="61">
        <v>4</v>
      </c>
      <c r="H7" s="61">
        <v>4</v>
      </c>
      <c r="I7" s="61"/>
      <c r="J7" s="61">
        <v>4</v>
      </c>
      <c r="K7" s="61">
        <v>4</v>
      </c>
      <c r="L7" s="61"/>
      <c r="M7" s="61"/>
      <c r="N7" s="61"/>
      <c r="O7" s="61"/>
      <c r="P7" s="6">
        <v>4</v>
      </c>
      <c r="Q7" s="6">
        <v>4</v>
      </c>
      <c r="R7" s="6"/>
      <c r="S7" s="6">
        <v>4</v>
      </c>
      <c r="T7" s="6">
        <v>4</v>
      </c>
      <c r="U7" s="6"/>
      <c r="V7" s="6"/>
      <c r="W7" s="153">
        <f t="shared" si="0"/>
        <v>32</v>
      </c>
      <c r="X7" s="153">
        <v>5</v>
      </c>
      <c r="Y7" s="136">
        <f>W7*poznamky!$B$19</f>
        <v>1711.738484398217</v>
      </c>
      <c r="Z7" s="136">
        <f>X7*poznamky!$B$9</f>
        <v>110.98779134295228</v>
      </c>
      <c r="AA7" s="121">
        <f t="shared" si="1"/>
        <v>1822.7262757411693</v>
      </c>
    </row>
    <row r="8" spans="1:27" ht="78.75">
      <c r="A8" s="144">
        <v>4</v>
      </c>
      <c r="B8" s="60" t="s">
        <v>36</v>
      </c>
      <c r="C8" s="35" t="s">
        <v>463</v>
      </c>
      <c r="D8" s="37">
        <v>222</v>
      </c>
      <c r="E8" s="36" t="s">
        <v>464</v>
      </c>
      <c r="F8" s="59" t="s">
        <v>465</v>
      </c>
      <c r="G8" s="61"/>
      <c r="H8" s="61"/>
      <c r="I8" s="61"/>
      <c r="J8" s="61">
        <v>4</v>
      </c>
      <c r="K8" s="61">
        <v>4</v>
      </c>
      <c r="L8" s="61"/>
      <c r="M8" s="61"/>
      <c r="N8" s="61"/>
      <c r="O8" s="61"/>
      <c r="P8" s="6"/>
      <c r="Q8" s="6"/>
      <c r="R8" s="6">
        <v>4</v>
      </c>
      <c r="S8" s="6"/>
      <c r="T8" s="6"/>
      <c r="U8" s="6"/>
      <c r="V8" s="6"/>
      <c r="W8" s="153">
        <f t="shared" si="0"/>
        <v>12</v>
      </c>
      <c r="X8" s="153">
        <v>4</v>
      </c>
      <c r="Y8" s="136">
        <f>W8*poznamky!$B$19</f>
        <v>641.9019316493313</v>
      </c>
      <c r="Z8" s="136">
        <f>X8*poznamky!$B$9</f>
        <v>88.79023307436182</v>
      </c>
      <c r="AA8" s="121">
        <f t="shared" si="1"/>
        <v>730.6921647236932</v>
      </c>
    </row>
    <row r="9" spans="1:27" ht="56.25">
      <c r="A9" s="144">
        <v>5</v>
      </c>
      <c r="B9" s="147" t="s">
        <v>8</v>
      </c>
      <c r="C9" s="35" t="s">
        <v>241</v>
      </c>
      <c r="D9" s="37">
        <v>223</v>
      </c>
      <c r="E9" s="36" t="s">
        <v>466</v>
      </c>
      <c r="F9" s="59" t="s">
        <v>467</v>
      </c>
      <c r="G9" s="61"/>
      <c r="H9" s="61"/>
      <c r="I9" s="61"/>
      <c r="J9" s="61"/>
      <c r="K9" s="61"/>
      <c r="L9" s="61"/>
      <c r="M9" s="61"/>
      <c r="N9" s="61"/>
      <c r="O9" s="61"/>
      <c r="P9" s="6">
        <v>4</v>
      </c>
      <c r="Q9" s="6">
        <v>4</v>
      </c>
      <c r="R9" s="6">
        <v>4</v>
      </c>
      <c r="S9" s="6"/>
      <c r="T9" s="6"/>
      <c r="U9" s="6"/>
      <c r="V9" s="6"/>
      <c r="W9" s="153">
        <f t="shared" si="0"/>
        <v>12</v>
      </c>
      <c r="X9" s="153">
        <v>3</v>
      </c>
      <c r="Y9" s="136">
        <f>W9*poznamky!$B$19</f>
        <v>641.9019316493313</v>
      </c>
      <c r="Z9" s="136">
        <f>X9*poznamky!$B$9</f>
        <v>66.59267480577137</v>
      </c>
      <c r="AA9" s="121">
        <f t="shared" si="1"/>
        <v>708.4946064551027</v>
      </c>
    </row>
    <row r="10" spans="1:27" ht="45">
      <c r="A10" s="144">
        <v>6</v>
      </c>
      <c r="B10" s="64" t="s">
        <v>9</v>
      </c>
      <c r="C10" s="35" t="s">
        <v>468</v>
      </c>
      <c r="D10" s="37">
        <v>222</v>
      </c>
      <c r="E10" s="36" t="s">
        <v>469</v>
      </c>
      <c r="F10" s="59" t="s">
        <v>470</v>
      </c>
      <c r="G10" s="61"/>
      <c r="H10" s="61"/>
      <c r="I10" s="61"/>
      <c r="J10" s="61"/>
      <c r="K10" s="61"/>
      <c r="L10" s="61"/>
      <c r="M10" s="61"/>
      <c r="N10" s="61"/>
      <c r="O10" s="61"/>
      <c r="P10" s="6">
        <v>4</v>
      </c>
      <c r="Q10" s="6">
        <v>4</v>
      </c>
      <c r="R10" s="6"/>
      <c r="S10" s="6"/>
      <c r="T10" s="6"/>
      <c r="U10" s="6"/>
      <c r="V10" s="6"/>
      <c r="W10" s="153">
        <f t="shared" si="0"/>
        <v>8</v>
      </c>
      <c r="X10" s="153">
        <v>2</v>
      </c>
      <c r="Y10" s="136">
        <f>W10*poznamky!$B$19</f>
        <v>427.93462109955425</v>
      </c>
      <c r="Z10" s="136">
        <f>X10*poznamky!$B$9</f>
        <v>44.39511653718091</v>
      </c>
      <c r="AA10" s="121">
        <f t="shared" si="1"/>
        <v>472.32973763673516</v>
      </c>
    </row>
    <row r="11" spans="1:27" ht="45">
      <c r="A11" s="144">
        <v>7</v>
      </c>
      <c r="B11" s="64" t="s">
        <v>9</v>
      </c>
      <c r="C11" s="35" t="s">
        <v>471</v>
      </c>
      <c r="D11" s="37">
        <v>174</v>
      </c>
      <c r="E11" s="36" t="s">
        <v>472</v>
      </c>
      <c r="F11" s="59" t="s">
        <v>473</v>
      </c>
      <c r="G11" s="61"/>
      <c r="H11" s="61"/>
      <c r="I11" s="61"/>
      <c r="J11" s="61"/>
      <c r="K11" s="61"/>
      <c r="L11" s="61"/>
      <c r="M11" s="61"/>
      <c r="N11" s="61"/>
      <c r="O11" s="61"/>
      <c r="P11" s="6"/>
      <c r="Q11" s="6"/>
      <c r="R11" s="6"/>
      <c r="S11" s="6">
        <v>4</v>
      </c>
      <c r="T11" s="6"/>
      <c r="U11" s="6"/>
      <c r="V11" s="6"/>
      <c r="W11" s="153">
        <f t="shared" si="0"/>
        <v>4</v>
      </c>
      <c r="X11" s="153">
        <v>1</v>
      </c>
      <c r="Y11" s="136">
        <f>W11*poznamky!$B$19</f>
        <v>213.96731054977712</v>
      </c>
      <c r="Z11" s="136">
        <f>X11*poznamky!$B$9</f>
        <v>22.197558268590456</v>
      </c>
      <c r="AA11" s="121">
        <f t="shared" si="1"/>
        <v>236.16486881836758</v>
      </c>
    </row>
    <row r="12" ht="14.25">
      <c r="AA12" s="121">
        <f>SUM(AA5:AA11)</f>
        <v>8966.25674296184</v>
      </c>
    </row>
  </sheetData>
  <sheetProtection/>
  <mergeCells count="5">
    <mergeCell ref="B1:B3"/>
    <mergeCell ref="C1:C3"/>
    <mergeCell ref="D1:D3"/>
    <mergeCell ref="E1:E3"/>
    <mergeCell ref="F1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JUNIOŘI U19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8"/>
  <sheetViews>
    <sheetView zoomScale="80" zoomScaleNormal="80" zoomScalePageLayoutView="4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Z7"/>
    </sheetView>
  </sheetViews>
  <sheetFormatPr defaultColWidth="9.140625" defaultRowHeight="15"/>
  <cols>
    <col min="1" max="1" width="6.7109375" style="1" bestFit="1" customWidth="1"/>
    <col min="2" max="2" width="5.28125" style="13" bestFit="1" customWidth="1"/>
    <col min="3" max="3" width="21.421875" style="41" customWidth="1"/>
    <col min="4" max="4" width="5.57421875" style="42" customWidth="1"/>
    <col min="5" max="5" width="19.8515625" style="43" customWidth="1"/>
    <col min="6" max="6" width="3.8515625" style="44" bestFit="1" customWidth="1"/>
    <col min="7" max="9" width="8.7109375" style="7" customWidth="1"/>
    <col min="10" max="11" width="8.421875" style="8" customWidth="1"/>
    <col min="12" max="12" width="8.421875" style="7" customWidth="1"/>
    <col min="13" max="20" width="8.7109375" style="7" customWidth="1"/>
    <col min="21" max="22" width="8.7109375" style="7" hidden="1" customWidth="1"/>
    <col min="23" max="24" width="8.421875" style="26" bestFit="1" customWidth="1"/>
    <col min="25" max="25" width="11.57421875" style="33" bestFit="1" customWidth="1"/>
    <col min="26" max="26" width="10.00390625" style="121" bestFit="1" customWidth="1"/>
    <col min="27" max="27" width="11.57421875" style="33" bestFit="1" customWidth="1"/>
    <col min="28" max="87" width="9.28125" style="25" customWidth="1"/>
    <col min="88" max="16384" width="9.140625" style="25" customWidth="1"/>
  </cols>
  <sheetData>
    <row r="1" spans="1:27" s="1" customFormat="1" ht="12.75">
      <c r="A1" s="3" t="s">
        <v>0</v>
      </c>
      <c r="B1" s="388" t="s">
        <v>13</v>
      </c>
      <c r="C1" s="388" t="s">
        <v>12</v>
      </c>
      <c r="D1" s="393" t="s">
        <v>11</v>
      </c>
      <c r="E1" s="388" t="s">
        <v>1</v>
      </c>
      <c r="F1" s="396" t="s">
        <v>10</v>
      </c>
      <c r="G1" s="27" t="s">
        <v>27</v>
      </c>
      <c r="H1" s="27" t="s">
        <v>27</v>
      </c>
      <c r="I1" s="5" t="s">
        <v>156</v>
      </c>
      <c r="J1" s="5" t="s">
        <v>2</v>
      </c>
      <c r="K1" s="5" t="s">
        <v>2</v>
      </c>
      <c r="L1" s="5" t="s">
        <v>455</v>
      </c>
      <c r="M1" s="5" t="s">
        <v>455</v>
      </c>
      <c r="N1" s="5" t="s">
        <v>455</v>
      </c>
      <c r="O1" s="5" t="s">
        <v>455</v>
      </c>
      <c r="P1" s="5" t="s">
        <v>17</v>
      </c>
      <c r="Q1" s="5" t="s">
        <v>17</v>
      </c>
      <c r="R1" s="5" t="s">
        <v>20</v>
      </c>
      <c r="S1" s="66" t="s">
        <v>383</v>
      </c>
      <c r="T1" s="48" t="s">
        <v>383</v>
      </c>
      <c r="U1" s="171"/>
      <c r="V1" s="171"/>
      <c r="W1" s="46"/>
      <c r="X1" s="46"/>
      <c r="Y1" s="132" t="s">
        <v>133</v>
      </c>
      <c r="Z1" s="133" t="s">
        <v>146</v>
      </c>
      <c r="AA1" s="13"/>
    </row>
    <row r="2" spans="1:27" s="1" customFormat="1" ht="12.75">
      <c r="A2" s="4"/>
      <c r="B2" s="389"/>
      <c r="C2" s="391"/>
      <c r="D2" s="394"/>
      <c r="E2" s="391"/>
      <c r="F2" s="397"/>
      <c r="G2" s="11" t="s">
        <v>4</v>
      </c>
      <c r="H2" s="149" t="s">
        <v>4</v>
      </c>
      <c r="I2" s="11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149" t="s">
        <v>5</v>
      </c>
      <c r="O2" s="149" t="s">
        <v>6</v>
      </c>
      <c r="P2" s="2" t="s">
        <v>5</v>
      </c>
      <c r="Q2" s="2" t="s">
        <v>6</v>
      </c>
      <c r="R2" s="2" t="s">
        <v>4</v>
      </c>
      <c r="S2" s="73" t="s">
        <v>5</v>
      </c>
      <c r="T2" s="54" t="s">
        <v>6</v>
      </c>
      <c r="U2" s="172"/>
      <c r="V2" s="172"/>
      <c r="W2" s="47" t="s">
        <v>7</v>
      </c>
      <c r="X2" s="47" t="s">
        <v>7</v>
      </c>
      <c r="Y2" s="134" t="s">
        <v>7</v>
      </c>
      <c r="Z2" s="135" t="s">
        <v>7</v>
      </c>
      <c r="AA2" s="13"/>
    </row>
    <row r="3" spans="1:27" s="24" customFormat="1" ht="12.75">
      <c r="A3" s="22"/>
      <c r="B3" s="389"/>
      <c r="C3" s="391"/>
      <c r="D3" s="394"/>
      <c r="E3" s="391"/>
      <c r="F3" s="397"/>
      <c r="G3" s="29">
        <v>42091</v>
      </c>
      <c r="H3" s="29">
        <v>42092</v>
      </c>
      <c r="I3" s="21">
        <v>42119</v>
      </c>
      <c r="J3" s="21">
        <v>42182</v>
      </c>
      <c r="K3" s="21">
        <v>42183</v>
      </c>
      <c r="L3" s="21">
        <v>42189</v>
      </c>
      <c r="M3" s="21">
        <v>42190</v>
      </c>
      <c r="N3" s="21">
        <v>42189</v>
      </c>
      <c r="O3" s="21">
        <v>42190</v>
      </c>
      <c r="P3" s="21">
        <v>42231</v>
      </c>
      <c r="Q3" s="21">
        <v>42232</v>
      </c>
      <c r="R3" s="21">
        <v>42238</v>
      </c>
      <c r="S3" s="157">
        <v>42259</v>
      </c>
      <c r="T3" s="23">
        <v>42260</v>
      </c>
      <c r="U3" s="173"/>
      <c r="V3" s="173"/>
      <c r="W3" s="47" t="s">
        <v>53</v>
      </c>
      <c r="X3" s="47" t="s">
        <v>54</v>
      </c>
      <c r="Y3" s="134" t="s">
        <v>53</v>
      </c>
      <c r="Z3" s="135" t="s">
        <v>54</v>
      </c>
      <c r="AA3" s="28"/>
    </row>
    <row r="4" spans="1:27" s="86" customFormat="1" ht="16.5" thickBot="1">
      <c r="A4" s="92"/>
      <c r="B4" s="93"/>
      <c r="C4" s="94"/>
      <c r="D4" s="95"/>
      <c r="E4" s="96"/>
      <c r="F4" s="97"/>
      <c r="G4" s="93"/>
      <c r="H4" s="9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6">
        <f>SUM(W5:W7)</f>
        <v>52</v>
      </c>
      <c r="X4" s="116">
        <f>SUM(X5:X7)</f>
        <v>6</v>
      </c>
      <c r="Y4" s="120">
        <f>SUM(Y5:Y7)</f>
        <v>2781.5750371471026</v>
      </c>
      <c r="Z4" s="120">
        <f>SUM(Z5:Z7)</f>
        <v>133.18534961154273</v>
      </c>
      <c r="AA4" s="120">
        <f>Y4+Z4</f>
        <v>2914.7603867586454</v>
      </c>
    </row>
    <row r="5" spans="1:27" ht="56.25">
      <c r="A5" s="15">
        <v>1</v>
      </c>
      <c r="B5" s="155" t="s">
        <v>8</v>
      </c>
      <c r="C5" s="30" t="s">
        <v>474</v>
      </c>
      <c r="D5" s="45">
        <v>155</v>
      </c>
      <c r="E5" s="31" t="s">
        <v>475</v>
      </c>
      <c r="F5" s="62" t="s">
        <v>476</v>
      </c>
      <c r="G5" s="55">
        <v>4</v>
      </c>
      <c r="H5" s="55">
        <v>4</v>
      </c>
      <c r="I5" s="55"/>
      <c r="J5" s="55">
        <v>4</v>
      </c>
      <c r="K5" s="55">
        <v>4</v>
      </c>
      <c r="L5" s="55"/>
      <c r="M5" s="55"/>
      <c r="N5" s="55"/>
      <c r="O5" s="55"/>
      <c r="P5" s="16">
        <v>4</v>
      </c>
      <c r="Q5" s="16">
        <v>4</v>
      </c>
      <c r="R5" s="16"/>
      <c r="S5" s="16"/>
      <c r="T5" s="19"/>
      <c r="U5" s="174"/>
      <c r="V5" s="225"/>
      <c r="W5" s="50">
        <f>SUM(G5:T5)</f>
        <v>24</v>
      </c>
      <c r="X5" s="228">
        <v>3</v>
      </c>
      <c r="Y5" s="136">
        <f>W5*poznamky!$B$19</f>
        <v>1283.8038632986627</v>
      </c>
      <c r="Z5" s="136">
        <f>X5*poznamky!$B$9</f>
        <v>66.59267480577137</v>
      </c>
      <c r="AA5" s="121">
        <f>SUM(Y5:Z5)</f>
        <v>1350.396538104434</v>
      </c>
    </row>
    <row r="6" spans="1:27" ht="78.75">
      <c r="A6" s="12">
        <v>2</v>
      </c>
      <c r="B6" s="14" t="s">
        <v>9</v>
      </c>
      <c r="C6" s="35" t="s">
        <v>477</v>
      </c>
      <c r="D6" s="37">
        <v>223</v>
      </c>
      <c r="E6" s="36" t="s">
        <v>478</v>
      </c>
      <c r="F6" s="59" t="s">
        <v>479</v>
      </c>
      <c r="G6" s="61"/>
      <c r="H6" s="61"/>
      <c r="I6" s="61"/>
      <c r="J6" s="61">
        <v>4</v>
      </c>
      <c r="K6" s="61">
        <v>4</v>
      </c>
      <c r="L6" s="61"/>
      <c r="M6" s="61"/>
      <c r="N6" s="61"/>
      <c r="O6" s="61"/>
      <c r="P6" s="6">
        <v>4</v>
      </c>
      <c r="Q6" s="6">
        <v>4</v>
      </c>
      <c r="R6" s="6"/>
      <c r="S6" s="6"/>
      <c r="T6" s="10"/>
      <c r="U6" s="175"/>
      <c r="V6" s="226"/>
      <c r="W6" s="51">
        <f>SUM(G6:T6)</f>
        <v>16</v>
      </c>
      <c r="X6" s="229">
        <v>2</v>
      </c>
      <c r="Y6" s="136">
        <f>W6*poznamky!$B$19</f>
        <v>855.8692421991085</v>
      </c>
      <c r="Z6" s="136">
        <f>X6*poznamky!$B$9</f>
        <v>44.39511653718091</v>
      </c>
      <c r="AA6" s="121">
        <f>SUM(Y6:Z6)</f>
        <v>900.2643587362894</v>
      </c>
    </row>
    <row r="7" spans="1:27" ht="57" thickBot="1">
      <c r="A7" s="17">
        <v>3</v>
      </c>
      <c r="B7" s="156" t="s">
        <v>8</v>
      </c>
      <c r="C7" s="38" t="s">
        <v>468</v>
      </c>
      <c r="D7" s="39">
        <v>222</v>
      </c>
      <c r="E7" s="40" t="s">
        <v>480</v>
      </c>
      <c r="F7" s="63" t="s">
        <v>481</v>
      </c>
      <c r="G7" s="53"/>
      <c r="H7" s="53"/>
      <c r="I7" s="53"/>
      <c r="J7" s="53">
        <v>4</v>
      </c>
      <c r="K7" s="53">
        <v>4</v>
      </c>
      <c r="L7" s="53"/>
      <c r="M7" s="53"/>
      <c r="N7" s="53"/>
      <c r="O7" s="53"/>
      <c r="P7" s="18"/>
      <c r="Q7" s="18"/>
      <c r="R7" s="18"/>
      <c r="S7" s="18"/>
      <c r="T7" s="20">
        <v>4</v>
      </c>
      <c r="U7" s="176"/>
      <c r="V7" s="227"/>
      <c r="W7" s="52">
        <f>SUM(G7:T7)</f>
        <v>12</v>
      </c>
      <c r="X7" s="230">
        <v>1</v>
      </c>
      <c r="Y7" s="136">
        <f>W7*poznamky!$B$19</f>
        <v>641.9019316493313</v>
      </c>
      <c r="Z7" s="136">
        <f>X7*poznamky!$B$9</f>
        <v>22.197558268590456</v>
      </c>
      <c r="AA7" s="121">
        <f>SUM(Y7:Z7)</f>
        <v>664.0994899179218</v>
      </c>
    </row>
    <row r="8" ht="14.25">
      <c r="AA8" s="121">
        <f>SUM(AA5:AA7)</f>
        <v>2914.7603867586454</v>
      </c>
    </row>
  </sheetData>
  <sheetProtection/>
  <mergeCells count="5">
    <mergeCell ref="B1:B3"/>
    <mergeCell ref="C1:C3"/>
    <mergeCell ref="D1:D3"/>
    <mergeCell ref="E1:E3"/>
    <mergeCell ref="F1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JUNIORKY U19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7"/>
  <sheetViews>
    <sheetView zoomScale="90" zoomScaleNormal="90" workbookViewId="0" topLeftCell="A1">
      <pane xSplit="6" ySplit="3" topLeftCell="L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Y5" sqref="Y5:Z5"/>
    </sheetView>
  </sheetViews>
  <sheetFormatPr defaultColWidth="9.140625" defaultRowHeight="15"/>
  <cols>
    <col min="1" max="1" width="6.7109375" style="1" bestFit="1" customWidth="1"/>
    <col min="2" max="2" width="5.28125" style="13" bestFit="1" customWidth="1"/>
    <col min="3" max="3" width="21.421875" style="41" customWidth="1"/>
    <col min="4" max="4" width="5.57421875" style="42" customWidth="1"/>
    <col min="5" max="5" width="19.8515625" style="43" customWidth="1"/>
    <col min="6" max="6" width="3.8515625" style="44" bestFit="1" customWidth="1"/>
    <col min="7" max="9" width="8.7109375" style="7" customWidth="1"/>
    <col min="10" max="11" width="8.421875" style="8" customWidth="1"/>
    <col min="12" max="12" width="8.421875" style="7" customWidth="1"/>
    <col min="13" max="20" width="8.7109375" style="7" customWidth="1"/>
    <col min="21" max="22" width="8.7109375" style="7" hidden="1" customWidth="1"/>
    <col min="23" max="23" width="6.140625" style="26" bestFit="1" customWidth="1"/>
    <col min="24" max="24" width="7.8515625" style="26" bestFit="1" customWidth="1"/>
    <col min="25" max="25" width="13.57421875" style="33" bestFit="1" customWidth="1"/>
    <col min="26" max="26" width="9.421875" style="121" bestFit="1" customWidth="1"/>
    <col min="27" max="27" width="11.28125" style="33" bestFit="1" customWidth="1"/>
    <col min="28" max="87" width="9.28125" style="25" customWidth="1"/>
    <col min="88" max="16384" width="9.140625" style="25" customWidth="1"/>
  </cols>
  <sheetData>
    <row r="1" spans="1:27" s="1" customFormat="1" ht="12.75">
      <c r="A1" s="3" t="s">
        <v>0</v>
      </c>
      <c r="B1" s="388" t="s">
        <v>13</v>
      </c>
      <c r="C1" s="388" t="s">
        <v>12</v>
      </c>
      <c r="D1" s="393" t="s">
        <v>11</v>
      </c>
      <c r="E1" s="388" t="s">
        <v>1</v>
      </c>
      <c r="F1" s="396" t="s">
        <v>10</v>
      </c>
      <c r="G1" s="27" t="s">
        <v>27</v>
      </c>
      <c r="H1" s="27" t="s">
        <v>27</v>
      </c>
      <c r="I1" s="5" t="s">
        <v>156</v>
      </c>
      <c r="J1" s="5" t="s">
        <v>2</v>
      </c>
      <c r="K1" s="5" t="s">
        <v>2</v>
      </c>
      <c r="L1" s="5" t="s">
        <v>455</v>
      </c>
      <c r="M1" s="5" t="s">
        <v>455</v>
      </c>
      <c r="N1" s="5" t="s">
        <v>455</v>
      </c>
      <c r="O1" s="5" t="s">
        <v>455</v>
      </c>
      <c r="P1" s="5" t="s">
        <v>17</v>
      </c>
      <c r="Q1" s="5" t="s">
        <v>17</v>
      </c>
      <c r="R1" s="5" t="s">
        <v>20</v>
      </c>
      <c r="S1" s="66" t="s">
        <v>383</v>
      </c>
      <c r="T1" s="48" t="s">
        <v>383</v>
      </c>
      <c r="U1" s="171"/>
      <c r="V1" s="171"/>
      <c r="W1" s="46" t="s">
        <v>134</v>
      </c>
      <c r="X1" s="46" t="s">
        <v>134</v>
      </c>
      <c r="Y1" s="132" t="s">
        <v>133</v>
      </c>
      <c r="Z1" s="133" t="s">
        <v>146</v>
      </c>
      <c r="AA1" s="13"/>
    </row>
    <row r="2" spans="1:27" s="1" customFormat="1" ht="12.75">
      <c r="A2" s="4"/>
      <c r="B2" s="389"/>
      <c r="C2" s="391"/>
      <c r="D2" s="394"/>
      <c r="E2" s="391"/>
      <c r="F2" s="397"/>
      <c r="G2" s="11" t="s">
        <v>4</v>
      </c>
      <c r="H2" s="149" t="s">
        <v>4</v>
      </c>
      <c r="I2" s="11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149" t="s">
        <v>5</v>
      </c>
      <c r="O2" s="149" t="s">
        <v>6</v>
      </c>
      <c r="P2" s="2" t="s">
        <v>5</v>
      </c>
      <c r="Q2" s="2" t="s">
        <v>6</v>
      </c>
      <c r="R2" s="2" t="s">
        <v>4</v>
      </c>
      <c r="S2" s="73" t="s">
        <v>5</v>
      </c>
      <c r="T2" s="54" t="s">
        <v>6</v>
      </c>
      <c r="U2" s="172"/>
      <c r="V2" s="172"/>
      <c r="W2" s="47" t="s">
        <v>7</v>
      </c>
      <c r="X2" s="47" t="s">
        <v>7</v>
      </c>
      <c r="Y2" s="134" t="s">
        <v>7</v>
      </c>
      <c r="Z2" s="135" t="s">
        <v>7</v>
      </c>
      <c r="AA2" s="13"/>
    </row>
    <row r="3" spans="1:27" s="24" customFormat="1" ht="12.75">
      <c r="A3" s="22"/>
      <c r="B3" s="389"/>
      <c r="C3" s="391"/>
      <c r="D3" s="394"/>
      <c r="E3" s="391"/>
      <c r="F3" s="397"/>
      <c r="G3" s="29">
        <v>42091</v>
      </c>
      <c r="H3" s="29">
        <v>42092</v>
      </c>
      <c r="I3" s="21">
        <v>42119</v>
      </c>
      <c r="J3" s="21">
        <v>42182</v>
      </c>
      <c r="K3" s="21">
        <v>42183</v>
      </c>
      <c r="L3" s="21">
        <v>42189</v>
      </c>
      <c r="M3" s="21">
        <v>42190</v>
      </c>
      <c r="N3" s="21">
        <v>42189</v>
      </c>
      <c r="O3" s="21">
        <v>42190</v>
      </c>
      <c r="P3" s="21">
        <v>42231</v>
      </c>
      <c r="Q3" s="21">
        <v>42232</v>
      </c>
      <c r="R3" s="21">
        <v>42238</v>
      </c>
      <c r="S3" s="157">
        <v>42259</v>
      </c>
      <c r="T3" s="23">
        <v>42260</v>
      </c>
      <c r="U3" s="173"/>
      <c r="V3" s="173"/>
      <c r="W3" s="47" t="s">
        <v>53</v>
      </c>
      <c r="X3" s="47" t="s">
        <v>54</v>
      </c>
      <c r="Y3" s="134" t="s">
        <v>53</v>
      </c>
      <c r="Z3" s="135" t="s">
        <v>54</v>
      </c>
      <c r="AA3" s="28"/>
    </row>
    <row r="4" spans="1:27" s="86" customFormat="1" ht="15.75">
      <c r="A4" s="92"/>
      <c r="B4" s="93"/>
      <c r="C4" s="94"/>
      <c r="D4" s="95"/>
      <c r="E4" s="96"/>
      <c r="F4" s="97"/>
      <c r="G4" s="93"/>
      <c r="H4" s="9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6">
        <f>SUM(W5:W6)</f>
        <v>72</v>
      </c>
      <c r="X4" s="116">
        <f>SUM(X5:X6)</f>
        <v>3</v>
      </c>
      <c r="Y4" s="120">
        <f>SUM(Y5:Y6)</f>
        <v>3851.411589895988</v>
      </c>
      <c r="Z4" s="120">
        <f>SUM(Z5:Z6)</f>
        <v>66.59267480577137</v>
      </c>
      <c r="AA4" s="120">
        <f>Y4+Z4</f>
        <v>3918.0042647017594</v>
      </c>
    </row>
    <row r="5" spans="1:27" ht="67.5">
      <c r="A5" s="144">
        <v>1</v>
      </c>
      <c r="B5" s="60" t="s">
        <v>36</v>
      </c>
      <c r="C5" s="35" t="s">
        <v>196</v>
      </c>
      <c r="D5" s="37">
        <v>109</v>
      </c>
      <c r="E5" s="36" t="s">
        <v>482</v>
      </c>
      <c r="F5" s="59" t="s">
        <v>483</v>
      </c>
      <c r="G5" s="61">
        <v>4</v>
      </c>
      <c r="H5" s="61">
        <v>4</v>
      </c>
      <c r="I5" s="61">
        <v>4</v>
      </c>
      <c r="J5" s="61">
        <v>4</v>
      </c>
      <c r="K5" s="61">
        <v>4</v>
      </c>
      <c r="L5" s="61"/>
      <c r="M5" s="61"/>
      <c r="N5" s="61"/>
      <c r="O5" s="61"/>
      <c r="P5" s="6">
        <v>4</v>
      </c>
      <c r="Q5" s="6">
        <v>4</v>
      </c>
      <c r="R5" s="6"/>
      <c r="S5" s="6">
        <v>4</v>
      </c>
      <c r="T5" s="6">
        <v>4</v>
      </c>
      <c r="U5" s="6"/>
      <c r="V5" s="6"/>
      <c r="W5" s="153">
        <f>SUM(G5:T5)</f>
        <v>36</v>
      </c>
      <c r="X5" s="153">
        <v>1</v>
      </c>
      <c r="Y5" s="136">
        <f>W5*poznamky!$B$19</f>
        <v>1925.705794947994</v>
      </c>
      <c r="Z5" s="136">
        <f>X5*poznamky!$B$9</f>
        <v>22.197558268590456</v>
      </c>
      <c r="AA5" s="121">
        <f>SUM(Y5:Z5)</f>
        <v>1947.9033532165845</v>
      </c>
    </row>
    <row r="6" spans="1:27" ht="56.25">
      <c r="A6" s="144">
        <v>2</v>
      </c>
      <c r="B6" s="147" t="s">
        <v>8</v>
      </c>
      <c r="C6" s="35" t="s">
        <v>18</v>
      </c>
      <c r="D6" s="37" t="s">
        <v>484</v>
      </c>
      <c r="E6" s="36" t="s">
        <v>485</v>
      </c>
      <c r="F6" s="59" t="s">
        <v>486</v>
      </c>
      <c r="G6" s="61">
        <v>4</v>
      </c>
      <c r="H6" s="61">
        <v>4</v>
      </c>
      <c r="I6" s="61">
        <v>4</v>
      </c>
      <c r="J6" s="61">
        <v>4</v>
      </c>
      <c r="K6" s="61">
        <v>4</v>
      </c>
      <c r="L6" s="61"/>
      <c r="M6" s="61"/>
      <c r="N6" s="61"/>
      <c r="O6" s="61"/>
      <c r="P6" s="6">
        <v>4</v>
      </c>
      <c r="Q6" s="6">
        <v>4</v>
      </c>
      <c r="R6" s="6"/>
      <c r="S6" s="6">
        <v>4</v>
      </c>
      <c r="T6" s="6">
        <v>4</v>
      </c>
      <c r="U6" s="6"/>
      <c r="V6" s="6"/>
      <c r="W6" s="153">
        <f>SUM(G6:T6)</f>
        <v>36</v>
      </c>
      <c r="X6" s="153">
        <v>2</v>
      </c>
      <c r="Y6" s="136">
        <f>W6*poznamky!$B$19</f>
        <v>1925.705794947994</v>
      </c>
      <c r="Z6" s="136">
        <f>X6*poznamky!$B$9</f>
        <v>44.39511653718091</v>
      </c>
      <c r="AA6" s="121">
        <f>SUM(Y6:Z6)</f>
        <v>1970.100911485175</v>
      </c>
    </row>
    <row r="7" ht="14.25">
      <c r="AA7" s="121">
        <f>SUM(AA5:AA6)</f>
        <v>3918.0042647017594</v>
      </c>
    </row>
  </sheetData>
  <sheetProtection/>
  <mergeCells count="5">
    <mergeCell ref="B1:B3"/>
    <mergeCell ref="C1:C3"/>
    <mergeCell ref="D1:D3"/>
    <mergeCell ref="E1:E3"/>
    <mergeCell ref="F1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JUNIORKY U23</oddHeader>
  </headerFooter>
  <colBreaks count="1" manualBreakCount="1">
    <brk id="23" max="3" man="1"/>
  </col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6"/>
  <sheetViews>
    <sheetView zoomScalePageLayoutView="0" workbookViewId="0" topLeftCell="A1">
      <selection activeCell="C10" sqref="C10"/>
    </sheetView>
  </sheetViews>
  <sheetFormatPr defaultColWidth="12.8515625" defaultRowHeight="15"/>
  <cols>
    <col min="1" max="1" width="9.7109375" style="101" bestFit="1" customWidth="1"/>
    <col min="2" max="2" width="9.57421875" style="101" bestFit="1" customWidth="1"/>
    <col min="3" max="3" width="13.28125" style="101" bestFit="1" customWidth="1"/>
    <col min="4" max="8" width="11.140625" style="101" bestFit="1" customWidth="1"/>
    <col min="9" max="12" width="12.140625" style="101" bestFit="1" customWidth="1"/>
    <col min="13" max="14" width="11.140625" style="101" bestFit="1" customWidth="1"/>
    <col min="15" max="16" width="12.140625" style="101" bestFit="1" customWidth="1"/>
    <col min="17" max="17" width="11.140625" style="101" customWidth="1"/>
    <col min="18" max="19" width="11.140625" style="101" bestFit="1" customWidth="1"/>
    <col min="20" max="16384" width="12.8515625" style="101" customWidth="1"/>
  </cols>
  <sheetData>
    <row r="1" spans="1:19" s="165" customFormat="1" ht="15" customHeight="1">
      <c r="A1" s="166" t="s">
        <v>69</v>
      </c>
      <c r="B1" s="158" t="s">
        <v>27</v>
      </c>
      <c r="C1" s="103" t="s">
        <v>27</v>
      </c>
      <c r="D1" s="103" t="s">
        <v>382</v>
      </c>
      <c r="E1" s="103" t="s">
        <v>382</v>
      </c>
      <c r="F1" s="103" t="s">
        <v>156</v>
      </c>
      <c r="G1" s="103" t="s">
        <v>156</v>
      </c>
      <c r="H1" s="103" t="s">
        <v>3</v>
      </c>
      <c r="I1" s="103" t="s">
        <v>3</v>
      </c>
      <c r="J1" s="103" t="s">
        <v>2</v>
      </c>
      <c r="K1" s="103" t="s">
        <v>2</v>
      </c>
      <c r="L1" s="103" t="s">
        <v>455</v>
      </c>
      <c r="M1" s="103" t="s">
        <v>455</v>
      </c>
      <c r="N1" s="103" t="s">
        <v>17</v>
      </c>
      <c r="O1" s="103" t="s">
        <v>17</v>
      </c>
      <c r="P1" s="103" t="s">
        <v>20</v>
      </c>
      <c r="Q1" s="103" t="s">
        <v>20</v>
      </c>
      <c r="R1" s="103" t="s">
        <v>383</v>
      </c>
      <c r="S1" s="104" t="s">
        <v>383</v>
      </c>
    </row>
    <row r="2" spans="1:19" s="165" customFormat="1" ht="15">
      <c r="A2" s="167" t="s">
        <v>70</v>
      </c>
      <c r="B2" s="159" t="s">
        <v>4</v>
      </c>
      <c r="C2" s="105" t="s">
        <v>4</v>
      </c>
      <c r="D2" s="105" t="s">
        <v>4</v>
      </c>
      <c r="E2" s="105" t="s">
        <v>4</v>
      </c>
      <c r="F2" s="105" t="s">
        <v>4</v>
      </c>
      <c r="G2" s="105" t="s">
        <v>4</v>
      </c>
      <c r="H2" s="105" t="s">
        <v>5</v>
      </c>
      <c r="I2" s="105" t="s">
        <v>6</v>
      </c>
      <c r="J2" s="105" t="s">
        <v>5</v>
      </c>
      <c r="K2" s="105" t="s">
        <v>6</v>
      </c>
      <c r="L2" s="105" t="s">
        <v>5</v>
      </c>
      <c r="M2" s="105" t="s">
        <v>6</v>
      </c>
      <c r="N2" s="105" t="s">
        <v>5</v>
      </c>
      <c r="O2" s="105" t="s">
        <v>6</v>
      </c>
      <c r="P2" s="105" t="s">
        <v>4</v>
      </c>
      <c r="Q2" s="105" t="s">
        <v>4</v>
      </c>
      <c r="R2" s="105" t="s">
        <v>5</v>
      </c>
      <c r="S2" s="106" t="s">
        <v>6</v>
      </c>
    </row>
    <row r="3" spans="1:19" s="165" customFormat="1" ht="15">
      <c r="A3" s="167" t="s">
        <v>71</v>
      </c>
      <c r="B3" s="160">
        <v>42091</v>
      </c>
      <c r="C3" s="107">
        <v>42092</v>
      </c>
      <c r="D3" s="107">
        <v>42112</v>
      </c>
      <c r="E3" s="107">
        <v>42113</v>
      </c>
      <c r="F3" s="107">
        <v>42119</v>
      </c>
      <c r="G3" s="107">
        <v>42120</v>
      </c>
      <c r="H3" s="107">
        <v>42175</v>
      </c>
      <c r="I3" s="107">
        <v>42176</v>
      </c>
      <c r="J3" s="107">
        <v>42182</v>
      </c>
      <c r="K3" s="107">
        <v>42183</v>
      </c>
      <c r="L3" s="107">
        <v>42189</v>
      </c>
      <c r="M3" s="107">
        <v>42190</v>
      </c>
      <c r="N3" s="107">
        <v>42231</v>
      </c>
      <c r="O3" s="107">
        <v>42232</v>
      </c>
      <c r="P3" s="107">
        <v>42238</v>
      </c>
      <c r="Q3" s="107">
        <v>42239</v>
      </c>
      <c r="R3" s="107">
        <v>42259</v>
      </c>
      <c r="S3" s="108">
        <v>42260</v>
      </c>
    </row>
    <row r="4" spans="1:19" s="165" customFormat="1" ht="15">
      <c r="A4" s="167" t="s">
        <v>72</v>
      </c>
      <c r="B4" s="168">
        <v>50</v>
      </c>
      <c r="C4" s="169">
        <v>50</v>
      </c>
      <c r="D4" s="169">
        <v>178</v>
      </c>
      <c r="E4" s="169">
        <v>178</v>
      </c>
      <c r="F4" s="169">
        <v>109</v>
      </c>
      <c r="G4" s="169">
        <v>109</v>
      </c>
      <c r="H4" s="169">
        <v>113</v>
      </c>
      <c r="I4" s="169">
        <v>113</v>
      </c>
      <c r="J4" s="169">
        <v>126</v>
      </c>
      <c r="K4" s="169">
        <v>126</v>
      </c>
      <c r="L4" s="169">
        <v>147</v>
      </c>
      <c r="M4" s="169">
        <v>147</v>
      </c>
      <c r="N4" s="169">
        <v>178</v>
      </c>
      <c r="O4" s="169">
        <v>178</v>
      </c>
      <c r="P4" s="169">
        <v>178</v>
      </c>
      <c r="Q4" s="169">
        <v>178</v>
      </c>
      <c r="R4" s="169">
        <v>50</v>
      </c>
      <c r="S4" s="170">
        <v>50</v>
      </c>
    </row>
    <row r="5" spans="1:20" s="165" customFormat="1" ht="15.75" thickBot="1">
      <c r="A5" s="161" t="s">
        <v>73</v>
      </c>
      <c r="B5" s="162">
        <v>100</v>
      </c>
      <c r="C5" s="163">
        <v>100</v>
      </c>
      <c r="D5" s="163">
        <v>100</v>
      </c>
      <c r="E5" s="163">
        <v>100</v>
      </c>
      <c r="F5" s="163">
        <v>100</v>
      </c>
      <c r="G5" s="163">
        <v>100</v>
      </c>
      <c r="H5" s="141">
        <v>200</v>
      </c>
      <c r="I5" s="141">
        <v>200</v>
      </c>
      <c r="J5" s="141">
        <v>200</v>
      </c>
      <c r="K5" s="141">
        <v>200</v>
      </c>
      <c r="L5" s="163">
        <v>100</v>
      </c>
      <c r="M5" s="163">
        <v>100</v>
      </c>
      <c r="N5" s="141">
        <v>200</v>
      </c>
      <c r="O5" s="141">
        <v>200</v>
      </c>
      <c r="P5" s="163">
        <v>100</v>
      </c>
      <c r="Q5" s="163">
        <v>100</v>
      </c>
      <c r="R5" s="163">
        <v>100</v>
      </c>
      <c r="S5" s="164">
        <v>100</v>
      </c>
      <c r="T5" s="165">
        <f>SUM(B5:S5)</f>
        <v>2400</v>
      </c>
    </row>
    <row r="6" spans="8:15" s="178" customFormat="1" ht="15">
      <c r="H6" s="178" t="s">
        <v>487</v>
      </c>
      <c r="I6" s="178" t="s">
        <v>487</v>
      </c>
      <c r="J6" s="178" t="s">
        <v>138</v>
      </c>
      <c r="K6" s="178" t="s">
        <v>138</v>
      </c>
      <c r="N6" s="178" t="s">
        <v>138</v>
      </c>
      <c r="O6" s="178" t="s">
        <v>138</v>
      </c>
    </row>
    <row r="7" spans="3:19" ht="15">
      <c r="C7" s="140">
        <f>B5*poznamky!$B$19</f>
        <v>5349.1827637444285</v>
      </c>
      <c r="D7" s="140">
        <f>C5*poznamky!$B$19</f>
        <v>5349.1827637444285</v>
      </c>
      <c r="E7" s="140">
        <f>D5*poznamky!$B$19</f>
        <v>5349.1827637444285</v>
      </c>
      <c r="F7" s="140">
        <f>E5*poznamky!$B$19</f>
        <v>5349.1827637444285</v>
      </c>
      <c r="G7" s="140">
        <f>F5*poznamky!$B$19</f>
        <v>5349.1827637444285</v>
      </c>
      <c r="H7" s="140">
        <f>G5*poznamky!$B$19</f>
        <v>5349.1827637444285</v>
      </c>
      <c r="I7" s="140">
        <f>H5*poznamky!$B$19</f>
        <v>10698.365527488857</v>
      </c>
      <c r="J7" s="140">
        <f>I5*poznamky!$B$19</f>
        <v>10698.365527488857</v>
      </c>
      <c r="K7" s="140">
        <f>J5*poznamky!$B$19</f>
        <v>10698.365527488857</v>
      </c>
      <c r="L7" s="140">
        <f>K5*poznamky!$B$19</f>
        <v>10698.365527488857</v>
      </c>
      <c r="M7" s="140">
        <f>L5*poznamky!$B$19</f>
        <v>5349.1827637444285</v>
      </c>
      <c r="N7" s="140">
        <f>M5*poznamky!$B$19</f>
        <v>5349.1827637444285</v>
      </c>
      <c r="O7" s="140">
        <f>N5*poznamky!$B$19</f>
        <v>10698.365527488857</v>
      </c>
      <c r="P7" s="140">
        <f>O5*poznamky!$B$19</f>
        <v>10698.365527488857</v>
      </c>
      <c r="Q7" s="140">
        <f>P5*poznamky!$B$19</f>
        <v>5349.1827637444285</v>
      </c>
      <c r="R7" s="140">
        <f>Q5*poznamky!$B$19</f>
        <v>5349.1827637444285</v>
      </c>
      <c r="S7" s="140">
        <f>R5*poznamky!$B$19</f>
        <v>5349.1827637444285</v>
      </c>
    </row>
    <row r="8" ht="15.75" thickBot="1"/>
    <row r="9" spans="1:2" ht="15">
      <c r="A9" s="112" t="s">
        <v>72</v>
      </c>
      <c r="B9" s="113" t="s">
        <v>73</v>
      </c>
    </row>
    <row r="10" spans="1:3" ht="15">
      <c r="A10" s="109">
        <v>50</v>
      </c>
      <c r="B10" s="110">
        <f>B5+C5+R5+S5</f>
        <v>400</v>
      </c>
      <c r="C10" s="140">
        <f>B10*poznamky!$B$19</f>
        <v>21396.731054977714</v>
      </c>
    </row>
    <row r="11" spans="1:3" ht="15">
      <c r="A11" s="109">
        <v>109</v>
      </c>
      <c r="B11" s="110">
        <f>F5+G5</f>
        <v>200</v>
      </c>
      <c r="C11" s="140">
        <f>B11*poznamky!$B$19</f>
        <v>10698.365527488857</v>
      </c>
    </row>
    <row r="12" spans="1:3" ht="15">
      <c r="A12" s="109">
        <v>113</v>
      </c>
      <c r="B12" s="110">
        <f>H5+I5</f>
        <v>400</v>
      </c>
      <c r="C12" s="140">
        <f>B12*poznamky!$B$19</f>
        <v>21396.731054977714</v>
      </c>
    </row>
    <row r="13" spans="1:3" ht="15">
      <c r="A13" s="109">
        <v>126</v>
      </c>
      <c r="B13" s="110">
        <f>J5+K5</f>
        <v>400</v>
      </c>
      <c r="C13" s="140">
        <f>B13*poznamky!$B$19</f>
        <v>21396.731054977714</v>
      </c>
    </row>
    <row r="14" spans="1:3" ht="15">
      <c r="A14" s="109">
        <v>147</v>
      </c>
      <c r="B14" s="110">
        <f>L5+M5</f>
        <v>200</v>
      </c>
      <c r="C14" s="140">
        <f>B14*poznamky!$B$19</f>
        <v>10698.365527488857</v>
      </c>
    </row>
    <row r="15" spans="1:3" ht="15">
      <c r="A15" s="109">
        <v>178</v>
      </c>
      <c r="B15" s="110">
        <f>D5+E5+N5+O5+P5+Q5</f>
        <v>800</v>
      </c>
      <c r="C15" s="140">
        <f>B15*poznamky!$B$19</f>
        <v>42793.46210995543</v>
      </c>
    </row>
    <row r="16" spans="1:3" ht="15.75" thickBot="1">
      <c r="A16" s="102"/>
      <c r="B16" s="114">
        <f>SUM(B10:B15)</f>
        <v>2400</v>
      </c>
      <c r="C16" s="140">
        <f>B16*poznamky!$B$19</f>
        <v>128380.38632986628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Q52"/>
  <sheetViews>
    <sheetView zoomScale="90" zoomScaleNormal="90" zoomScaleSheetLayoutView="10" zoomScalePageLayoutView="0" workbookViewId="0" topLeftCell="A1">
      <selection activeCell="A1" sqref="A1"/>
    </sheetView>
  </sheetViews>
  <sheetFormatPr defaultColWidth="9.140625" defaultRowHeight="15"/>
  <cols>
    <col min="1" max="1" width="6.57421875" style="178" customWidth="1"/>
    <col min="2" max="2" width="11.00390625" style="177" bestFit="1" customWidth="1"/>
    <col min="3" max="3" width="9.140625" style="101" customWidth="1"/>
    <col min="4" max="4" width="15.57421875" style="101" customWidth="1"/>
    <col min="5" max="5" width="8.28125" style="101" bestFit="1" customWidth="1"/>
    <col min="6" max="6" width="8.28125" style="193" bestFit="1" customWidth="1"/>
    <col min="7" max="8" width="3.8515625" style="101" bestFit="1" customWidth="1"/>
    <col min="9" max="10" width="7.421875" style="101" bestFit="1" customWidth="1"/>
    <col min="11" max="14" width="3.8515625" style="101" bestFit="1" customWidth="1"/>
    <col min="15" max="15" width="8.140625" style="101" bestFit="1" customWidth="1"/>
    <col min="16" max="16" width="3.57421875" style="101" bestFit="1" customWidth="1"/>
    <col min="17" max="22" width="3.8515625" style="101" bestFit="1" customWidth="1"/>
    <col min="23" max="23" width="7.421875" style="101" customWidth="1"/>
    <col min="24" max="24" width="9.28125" style="101" bestFit="1" customWidth="1"/>
    <col min="25" max="25" width="12.28125" style="140" bestFit="1" customWidth="1"/>
    <col min="26" max="26" width="14.140625" style="179" bestFit="1" customWidth="1"/>
    <col min="27" max="27" width="5.7109375" style="165" customWidth="1"/>
    <col min="28" max="28" width="12.421875" style="140" bestFit="1" customWidth="1"/>
    <col min="29" max="16384" width="9.140625" style="101" customWidth="1"/>
  </cols>
  <sheetData>
    <row r="1" spans="5:22" ht="18.75">
      <c r="E1" s="400" t="s">
        <v>488</v>
      </c>
      <c r="F1" s="401"/>
      <c r="G1" s="402" t="s">
        <v>489</v>
      </c>
      <c r="H1" s="402"/>
      <c r="I1" s="402"/>
      <c r="J1" s="403"/>
      <c r="K1" s="404" t="s">
        <v>490</v>
      </c>
      <c r="L1" s="405"/>
      <c r="M1" s="405"/>
      <c r="N1" s="406"/>
      <c r="O1" s="407" t="s">
        <v>491</v>
      </c>
      <c r="P1" s="407"/>
      <c r="Q1" s="408" t="s">
        <v>492</v>
      </c>
      <c r="R1" s="409"/>
      <c r="S1" s="409"/>
      <c r="T1" s="409"/>
      <c r="U1" s="410" t="s">
        <v>493</v>
      </c>
      <c r="V1" s="410"/>
    </row>
    <row r="2" spans="1:28" s="182" customFormat="1" ht="45" customHeight="1">
      <c r="A2" s="412" t="s">
        <v>74</v>
      </c>
      <c r="B2" s="413" t="s">
        <v>72</v>
      </c>
      <c r="C2" s="414" t="s">
        <v>75</v>
      </c>
      <c r="D2" s="414"/>
      <c r="E2" s="180">
        <v>28</v>
      </c>
      <c r="F2" s="180">
        <v>29</v>
      </c>
      <c r="G2" s="180">
        <v>18</v>
      </c>
      <c r="H2" s="180">
        <v>19</v>
      </c>
      <c r="I2" s="180">
        <v>25</v>
      </c>
      <c r="J2" s="180">
        <v>26</v>
      </c>
      <c r="K2" s="180">
        <v>20</v>
      </c>
      <c r="L2" s="180">
        <v>21</v>
      </c>
      <c r="M2" s="180">
        <v>27</v>
      </c>
      <c r="N2" s="180">
        <v>28</v>
      </c>
      <c r="O2" s="180">
        <v>4</v>
      </c>
      <c r="P2" s="180">
        <v>5</v>
      </c>
      <c r="Q2" s="180">
        <v>15</v>
      </c>
      <c r="R2" s="180">
        <v>16</v>
      </c>
      <c r="S2" s="180">
        <v>22</v>
      </c>
      <c r="T2" s="180">
        <v>23</v>
      </c>
      <c r="U2" s="180">
        <v>12</v>
      </c>
      <c r="V2" s="180">
        <v>13</v>
      </c>
      <c r="W2" s="181" t="s">
        <v>76</v>
      </c>
      <c r="Y2" s="183"/>
      <c r="Z2" s="184"/>
      <c r="AA2" s="411" t="s">
        <v>72</v>
      </c>
      <c r="AB2" s="183"/>
    </row>
    <row r="3" spans="1:27" ht="14.25" customHeight="1">
      <c r="A3" s="412"/>
      <c r="B3" s="413"/>
      <c r="C3" s="414"/>
      <c r="D3" s="414"/>
      <c r="E3" s="399" t="s">
        <v>505</v>
      </c>
      <c r="F3" s="399"/>
      <c r="G3" s="399" t="s">
        <v>506</v>
      </c>
      <c r="H3" s="399"/>
      <c r="I3" s="399" t="s">
        <v>507</v>
      </c>
      <c r="J3" s="399"/>
      <c r="K3" s="399" t="s">
        <v>508</v>
      </c>
      <c r="L3" s="399" t="s">
        <v>494</v>
      </c>
      <c r="M3" s="399" t="s">
        <v>509</v>
      </c>
      <c r="N3" s="399" t="s">
        <v>494</v>
      </c>
      <c r="O3" s="399" t="s">
        <v>510</v>
      </c>
      <c r="P3" s="399"/>
      <c r="Q3" s="399" t="s">
        <v>511</v>
      </c>
      <c r="R3" s="399"/>
      <c r="S3" s="399" t="s">
        <v>512</v>
      </c>
      <c r="T3" s="399" t="s">
        <v>494</v>
      </c>
      <c r="U3" s="399" t="s">
        <v>513</v>
      </c>
      <c r="V3" s="399"/>
      <c r="W3" s="181"/>
      <c r="AA3" s="411"/>
    </row>
    <row r="4" spans="1:28" s="193" customFormat="1" ht="15" customHeight="1">
      <c r="A4" s="185">
        <v>34</v>
      </c>
      <c r="B4" s="186">
        <v>11</v>
      </c>
      <c r="C4" s="187" t="s">
        <v>111</v>
      </c>
      <c r="D4" s="187"/>
      <c r="E4" s="188"/>
      <c r="F4" s="188"/>
      <c r="G4" s="188"/>
      <c r="H4" s="188"/>
      <c r="I4" s="188"/>
      <c r="J4" s="188"/>
      <c r="K4" s="190"/>
      <c r="L4" s="190"/>
      <c r="M4" s="190"/>
      <c r="N4" s="190"/>
      <c r="O4" s="190"/>
      <c r="P4" s="190"/>
      <c r="Q4" s="190"/>
      <c r="R4" s="190"/>
      <c r="S4" s="189" t="s">
        <v>91</v>
      </c>
      <c r="T4" s="189" t="s">
        <v>91</v>
      </c>
      <c r="U4" s="190"/>
      <c r="V4" s="190"/>
      <c r="W4" s="192">
        <f aca="true" t="shared" si="0" ref="W4:W39">COUNTA(E4:V4)</f>
        <v>2</v>
      </c>
      <c r="X4" s="193">
        <f aca="true" t="shared" si="1" ref="X4:X39">W4*5</f>
        <v>10</v>
      </c>
      <c r="Y4" s="194">
        <f>X4*poznamky!$B$19</f>
        <v>534.9182763744428</v>
      </c>
      <c r="Z4" s="195">
        <f>Y4</f>
        <v>534.9182763744428</v>
      </c>
      <c r="AA4" s="186">
        <f aca="true" t="shared" si="2" ref="AA4:AA39">B4</f>
        <v>11</v>
      </c>
      <c r="AB4" s="194"/>
    </row>
    <row r="5" spans="1:28" s="193" customFormat="1" ht="15" customHeight="1">
      <c r="A5" s="185">
        <v>23</v>
      </c>
      <c r="B5" s="186">
        <v>25</v>
      </c>
      <c r="C5" s="187" t="s">
        <v>94</v>
      </c>
      <c r="D5" s="187"/>
      <c r="E5" s="188"/>
      <c r="F5" s="188"/>
      <c r="G5" s="188"/>
      <c r="H5" s="188"/>
      <c r="I5" s="188"/>
      <c r="J5" s="188"/>
      <c r="K5" s="188"/>
      <c r="L5" s="188"/>
      <c r="M5" s="188" t="s">
        <v>125</v>
      </c>
      <c r="N5" s="188"/>
      <c r="O5" s="188"/>
      <c r="P5" s="188"/>
      <c r="Q5" s="189" t="s">
        <v>91</v>
      </c>
      <c r="R5" s="189" t="s">
        <v>91</v>
      </c>
      <c r="S5" s="188"/>
      <c r="T5" s="188"/>
      <c r="U5" s="191" t="s">
        <v>86</v>
      </c>
      <c r="V5" s="191" t="s">
        <v>86</v>
      </c>
      <c r="W5" s="192">
        <f t="shared" si="0"/>
        <v>5</v>
      </c>
      <c r="X5" s="193">
        <f t="shared" si="1"/>
        <v>25</v>
      </c>
      <c r="Y5" s="194">
        <f>X5*poznamky!$B$19</f>
        <v>1337.2956909361071</v>
      </c>
      <c r="Z5" s="195">
        <f>Y5</f>
        <v>1337.2956909361071</v>
      </c>
      <c r="AA5" s="186">
        <f t="shared" si="2"/>
        <v>25</v>
      </c>
      <c r="AB5" s="194"/>
    </row>
    <row r="6" spans="1:28" s="193" customFormat="1" ht="15" customHeight="1">
      <c r="A6" s="185">
        <v>6</v>
      </c>
      <c r="B6" s="186">
        <v>50</v>
      </c>
      <c r="C6" s="187" t="s">
        <v>81</v>
      </c>
      <c r="D6" s="187"/>
      <c r="E6" s="196" t="s">
        <v>82</v>
      </c>
      <c r="F6" s="196" t="s">
        <v>82</v>
      </c>
      <c r="G6" s="196" t="s">
        <v>82</v>
      </c>
      <c r="H6" s="196" t="s">
        <v>82</v>
      </c>
      <c r="I6" s="196" t="s">
        <v>82</v>
      </c>
      <c r="J6" s="196" t="s">
        <v>82</v>
      </c>
      <c r="K6" s="188"/>
      <c r="L6" s="188"/>
      <c r="M6" s="196" t="s">
        <v>82</v>
      </c>
      <c r="N6" s="196" t="s">
        <v>82</v>
      </c>
      <c r="O6" s="188" t="s">
        <v>125</v>
      </c>
      <c r="P6" s="188" t="s">
        <v>125</v>
      </c>
      <c r="Q6" s="188"/>
      <c r="R6" s="188"/>
      <c r="S6" s="196" t="s">
        <v>82</v>
      </c>
      <c r="T6" s="196" t="s">
        <v>82</v>
      </c>
      <c r="U6" s="188" t="s">
        <v>78</v>
      </c>
      <c r="V6" s="188"/>
      <c r="W6" s="192">
        <f t="shared" si="0"/>
        <v>13</v>
      </c>
      <c r="X6" s="193">
        <f t="shared" si="1"/>
        <v>65</v>
      </c>
      <c r="Y6" s="194">
        <f>X6*poznamky!$B$19</f>
        <v>3476.968796433878</v>
      </c>
      <c r="Z6" s="195"/>
      <c r="AA6" s="186">
        <f t="shared" si="2"/>
        <v>50</v>
      </c>
      <c r="AB6" s="194"/>
    </row>
    <row r="7" spans="1:28" s="193" customFormat="1" ht="15" customHeight="1">
      <c r="A7" s="197">
        <v>28</v>
      </c>
      <c r="B7" s="186">
        <v>50</v>
      </c>
      <c r="C7" s="198" t="s">
        <v>101</v>
      </c>
      <c r="D7" s="198"/>
      <c r="E7" s="196" t="s">
        <v>82</v>
      </c>
      <c r="F7" s="196" t="s">
        <v>82</v>
      </c>
      <c r="G7" s="196" t="s">
        <v>82</v>
      </c>
      <c r="H7" s="196" t="s">
        <v>82</v>
      </c>
      <c r="I7" s="196" t="s">
        <v>499</v>
      </c>
      <c r="J7" s="196" t="s">
        <v>499</v>
      </c>
      <c r="K7" s="188"/>
      <c r="L7" s="188"/>
      <c r="M7" s="196" t="s">
        <v>82</v>
      </c>
      <c r="N7" s="196" t="s">
        <v>82</v>
      </c>
      <c r="O7" s="188"/>
      <c r="P7" s="188"/>
      <c r="Q7" s="188"/>
      <c r="R7" s="188"/>
      <c r="S7" s="196" t="s">
        <v>82</v>
      </c>
      <c r="T7" s="196" t="s">
        <v>82</v>
      </c>
      <c r="U7" s="188" t="s">
        <v>78</v>
      </c>
      <c r="V7" s="188"/>
      <c r="W7" s="192">
        <f t="shared" si="0"/>
        <v>11</v>
      </c>
      <c r="X7" s="193">
        <f t="shared" si="1"/>
        <v>55</v>
      </c>
      <c r="Y7" s="194">
        <f>X7*poznamky!$B$19</f>
        <v>2942.0505200594353</v>
      </c>
      <c r="Z7" s="195"/>
      <c r="AA7" s="186">
        <f t="shared" si="2"/>
        <v>50</v>
      </c>
      <c r="AB7" s="194"/>
    </row>
    <row r="8" spans="1:28" s="193" customFormat="1" ht="15" customHeight="1">
      <c r="A8" s="185">
        <v>29</v>
      </c>
      <c r="B8" s="186">
        <v>50</v>
      </c>
      <c r="C8" s="187" t="s">
        <v>102</v>
      </c>
      <c r="D8" s="187"/>
      <c r="E8" s="199" t="s">
        <v>96</v>
      </c>
      <c r="F8" s="199" t="s">
        <v>96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99" t="s">
        <v>96</v>
      </c>
      <c r="V8" s="199" t="s">
        <v>96</v>
      </c>
      <c r="W8" s="192">
        <f t="shared" si="0"/>
        <v>4</v>
      </c>
      <c r="X8" s="193">
        <f t="shared" si="1"/>
        <v>20</v>
      </c>
      <c r="Y8" s="194">
        <f>X8*poznamky!$B$19</f>
        <v>1069.8365527488857</v>
      </c>
      <c r="Z8" s="195"/>
      <c r="AA8" s="186">
        <f t="shared" si="2"/>
        <v>50</v>
      </c>
      <c r="AB8" s="194"/>
    </row>
    <row r="9" spans="1:28" s="193" customFormat="1" ht="15" customHeight="1">
      <c r="A9" s="185"/>
      <c r="B9" s="186">
        <v>50</v>
      </c>
      <c r="C9" s="187" t="s">
        <v>504</v>
      </c>
      <c r="D9" s="187"/>
      <c r="E9" s="188"/>
      <c r="F9" s="188"/>
      <c r="G9" s="188"/>
      <c r="H9" s="188"/>
      <c r="I9" s="188"/>
      <c r="J9" s="188"/>
      <c r="K9" s="190"/>
      <c r="L9" s="190"/>
      <c r="M9" s="190"/>
      <c r="N9" s="190"/>
      <c r="O9" s="190" t="s">
        <v>125</v>
      </c>
      <c r="P9" s="190"/>
      <c r="Q9" s="190"/>
      <c r="R9" s="190"/>
      <c r="S9" s="188"/>
      <c r="T9" s="188"/>
      <c r="U9" s="190" t="s">
        <v>78</v>
      </c>
      <c r="V9" s="190"/>
      <c r="W9" s="192">
        <f t="shared" si="0"/>
        <v>2</v>
      </c>
      <c r="X9" s="193">
        <f t="shared" si="1"/>
        <v>10</v>
      </c>
      <c r="Y9" s="194">
        <f>X9*poznamky!$B$19</f>
        <v>534.9182763744428</v>
      </c>
      <c r="Z9" s="195"/>
      <c r="AA9" s="186">
        <f t="shared" si="2"/>
        <v>50</v>
      </c>
      <c r="AB9" s="194"/>
    </row>
    <row r="10" spans="1:28" s="193" customFormat="1" ht="15" customHeight="1">
      <c r="A10" s="197">
        <v>38</v>
      </c>
      <c r="B10" s="186">
        <v>50</v>
      </c>
      <c r="C10" s="198" t="s">
        <v>112</v>
      </c>
      <c r="D10" s="198"/>
      <c r="E10" s="196" t="s">
        <v>82</v>
      </c>
      <c r="F10" s="196" t="s">
        <v>82</v>
      </c>
      <c r="G10" s="196" t="s">
        <v>82</v>
      </c>
      <c r="H10" s="196" t="s">
        <v>82</v>
      </c>
      <c r="I10" s="196" t="s">
        <v>82</v>
      </c>
      <c r="J10" s="196" t="s">
        <v>82</v>
      </c>
      <c r="K10" s="190"/>
      <c r="L10" s="190"/>
      <c r="M10" s="196" t="s">
        <v>82</v>
      </c>
      <c r="N10" s="196" t="s">
        <v>82</v>
      </c>
      <c r="O10" s="190" t="s">
        <v>125</v>
      </c>
      <c r="P10" s="190" t="s">
        <v>125</v>
      </c>
      <c r="Q10" s="190"/>
      <c r="R10" s="190"/>
      <c r="S10" s="196" t="s">
        <v>82</v>
      </c>
      <c r="T10" s="196" t="s">
        <v>82</v>
      </c>
      <c r="U10" s="190" t="s">
        <v>83</v>
      </c>
      <c r="V10" s="190" t="s">
        <v>83</v>
      </c>
      <c r="W10" s="192">
        <f t="shared" si="0"/>
        <v>14</v>
      </c>
      <c r="X10" s="193">
        <f t="shared" si="1"/>
        <v>70</v>
      </c>
      <c r="Y10" s="194">
        <f>X10*poznamky!$B$19</f>
        <v>3744.4279346210997</v>
      </c>
      <c r="Z10" s="195">
        <f>SUM(Y6:Y10)</f>
        <v>11768.202080237741</v>
      </c>
      <c r="AA10" s="186">
        <f t="shared" si="2"/>
        <v>50</v>
      </c>
      <c r="AB10" s="194"/>
    </row>
    <row r="11" spans="1:28" s="193" customFormat="1" ht="15" customHeight="1">
      <c r="A11" s="185"/>
      <c r="B11" s="186">
        <v>109</v>
      </c>
      <c r="C11" s="187" t="s">
        <v>496</v>
      </c>
      <c r="D11" s="187"/>
      <c r="E11" s="188"/>
      <c r="F11" s="188"/>
      <c r="G11" s="188"/>
      <c r="H11" s="188"/>
      <c r="I11" s="199" t="s">
        <v>96</v>
      </c>
      <c r="J11" s="199" t="s">
        <v>96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92">
        <f t="shared" si="0"/>
        <v>2</v>
      </c>
      <c r="X11" s="193">
        <f t="shared" si="1"/>
        <v>10</v>
      </c>
      <c r="Y11" s="194">
        <f>X11*poznamky!$B$19</f>
        <v>534.9182763744428</v>
      </c>
      <c r="Z11" s="195">
        <f>Y11</f>
        <v>534.9182763744428</v>
      </c>
      <c r="AA11" s="186">
        <f t="shared" si="2"/>
        <v>109</v>
      </c>
      <c r="AB11" s="194"/>
    </row>
    <row r="12" spans="1:28" s="193" customFormat="1" ht="15" customHeight="1">
      <c r="A12" s="185"/>
      <c r="B12" s="186">
        <v>113</v>
      </c>
      <c r="C12" s="187" t="s">
        <v>84</v>
      </c>
      <c r="D12" s="187"/>
      <c r="E12" s="200"/>
      <c r="F12" s="200"/>
      <c r="G12" s="200"/>
      <c r="H12" s="200"/>
      <c r="I12" s="200"/>
      <c r="J12" s="200"/>
      <c r="K12" s="199" t="s">
        <v>96</v>
      </c>
      <c r="L12" s="199" t="s">
        <v>96</v>
      </c>
      <c r="M12" s="200"/>
      <c r="N12" s="200"/>
      <c r="O12" s="188"/>
      <c r="P12" s="188"/>
      <c r="Q12" s="188" t="s">
        <v>78</v>
      </c>
      <c r="R12" s="188"/>
      <c r="S12" s="200"/>
      <c r="T12" s="200"/>
      <c r="U12" s="188"/>
      <c r="V12" s="188"/>
      <c r="W12" s="192">
        <f t="shared" si="0"/>
        <v>3</v>
      </c>
      <c r="X12" s="193">
        <f t="shared" si="1"/>
        <v>15</v>
      </c>
      <c r="Y12" s="194">
        <f>X12*poznamky!$B$19</f>
        <v>802.3774145616642</v>
      </c>
      <c r="Z12" s="195"/>
      <c r="AA12" s="186">
        <f t="shared" si="2"/>
        <v>113</v>
      </c>
      <c r="AB12" s="194"/>
    </row>
    <row r="13" spans="1:28" s="193" customFormat="1" ht="15" customHeight="1">
      <c r="A13" s="185"/>
      <c r="B13" s="186">
        <v>113</v>
      </c>
      <c r="C13" s="187" t="s">
        <v>495</v>
      </c>
      <c r="D13" s="187"/>
      <c r="E13" s="188"/>
      <c r="F13" s="188"/>
      <c r="G13" s="191" t="s">
        <v>86</v>
      </c>
      <c r="H13" s="191" t="s">
        <v>86</v>
      </c>
      <c r="I13" s="188"/>
      <c r="J13" s="188"/>
      <c r="K13" s="199" t="s">
        <v>96</v>
      </c>
      <c r="L13" s="199" t="s">
        <v>96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92">
        <f t="shared" si="0"/>
        <v>4</v>
      </c>
      <c r="X13" s="193">
        <f t="shared" si="1"/>
        <v>20</v>
      </c>
      <c r="Y13" s="194">
        <f>X13*poznamky!$B$19</f>
        <v>1069.8365527488857</v>
      </c>
      <c r="Z13" s="195"/>
      <c r="AA13" s="186">
        <f t="shared" si="2"/>
        <v>113</v>
      </c>
      <c r="AB13" s="194"/>
    </row>
    <row r="14" spans="1:28" s="193" customFormat="1" ht="15" customHeight="1">
      <c r="A14" s="185">
        <v>9</v>
      </c>
      <c r="B14" s="186">
        <v>113</v>
      </c>
      <c r="C14" s="187" t="s">
        <v>85</v>
      </c>
      <c r="D14" s="187"/>
      <c r="E14" s="188"/>
      <c r="F14" s="188"/>
      <c r="G14" s="188"/>
      <c r="H14" s="188"/>
      <c r="I14" s="188"/>
      <c r="J14" s="188"/>
      <c r="K14" s="188" t="s">
        <v>125</v>
      </c>
      <c r="L14" s="188"/>
      <c r="M14" s="188"/>
      <c r="N14" s="188"/>
      <c r="O14" s="188"/>
      <c r="P14" s="188"/>
      <c r="Q14" s="188"/>
      <c r="R14" s="188"/>
      <c r="S14" s="188"/>
      <c r="T14" s="188"/>
      <c r="U14" s="188" t="s">
        <v>78</v>
      </c>
      <c r="V14" s="188"/>
      <c r="W14" s="192">
        <f t="shared" si="0"/>
        <v>2</v>
      </c>
      <c r="X14" s="193">
        <f t="shared" si="1"/>
        <v>10</v>
      </c>
      <c r="Y14" s="194">
        <f>X14*poznamky!$B$19</f>
        <v>534.9182763744428</v>
      </c>
      <c r="Z14" s="195"/>
      <c r="AA14" s="186">
        <f t="shared" si="2"/>
        <v>113</v>
      </c>
      <c r="AB14" s="194"/>
    </row>
    <row r="15" spans="1:28" s="193" customFormat="1" ht="15" customHeight="1">
      <c r="A15" s="185">
        <v>11</v>
      </c>
      <c r="B15" s="186">
        <v>113</v>
      </c>
      <c r="C15" s="187" t="s">
        <v>88</v>
      </c>
      <c r="D15" s="187"/>
      <c r="E15" s="188"/>
      <c r="F15" s="188"/>
      <c r="G15" s="188"/>
      <c r="H15" s="188"/>
      <c r="I15" s="188"/>
      <c r="J15" s="188"/>
      <c r="K15" s="188" t="s">
        <v>125</v>
      </c>
      <c r="L15" s="188"/>
      <c r="M15" s="188" t="s">
        <v>125</v>
      </c>
      <c r="N15" s="188"/>
      <c r="O15" s="188" t="s">
        <v>125</v>
      </c>
      <c r="P15" s="188" t="s">
        <v>125</v>
      </c>
      <c r="Q15" s="188" t="s">
        <v>78</v>
      </c>
      <c r="R15" s="188"/>
      <c r="S15" s="188"/>
      <c r="T15" s="188"/>
      <c r="U15" s="188" t="s">
        <v>78</v>
      </c>
      <c r="V15" s="188"/>
      <c r="W15" s="192">
        <f t="shared" si="0"/>
        <v>6</v>
      </c>
      <c r="X15" s="193">
        <f t="shared" si="1"/>
        <v>30</v>
      </c>
      <c r="Y15" s="194">
        <f>X15*poznamky!$B$19</f>
        <v>1604.7548291233284</v>
      </c>
      <c r="Z15" s="195"/>
      <c r="AA15" s="186">
        <f t="shared" si="2"/>
        <v>113</v>
      </c>
      <c r="AB15" s="194"/>
    </row>
    <row r="16" spans="1:28" s="193" customFormat="1" ht="15" customHeight="1">
      <c r="A16" s="185">
        <v>14</v>
      </c>
      <c r="B16" s="186">
        <v>113</v>
      </c>
      <c r="C16" s="187" t="s">
        <v>89</v>
      </c>
      <c r="D16" s="187"/>
      <c r="E16" s="188"/>
      <c r="F16" s="188"/>
      <c r="G16" s="188"/>
      <c r="H16" s="188"/>
      <c r="I16" s="188"/>
      <c r="J16" s="188"/>
      <c r="K16" s="188" t="s">
        <v>125</v>
      </c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92">
        <f t="shared" si="0"/>
        <v>1</v>
      </c>
      <c r="X16" s="193">
        <f t="shared" si="1"/>
        <v>5</v>
      </c>
      <c r="Y16" s="194">
        <f>X16*poznamky!$B$19</f>
        <v>267.4591381872214</v>
      </c>
      <c r="Z16" s="195"/>
      <c r="AA16" s="186">
        <f t="shared" si="2"/>
        <v>113</v>
      </c>
      <c r="AB16" s="194"/>
    </row>
    <row r="17" spans="1:28" s="193" customFormat="1" ht="15" customHeight="1">
      <c r="A17" s="185">
        <v>17</v>
      </c>
      <c r="B17" s="186">
        <v>113</v>
      </c>
      <c r="C17" s="187" t="s">
        <v>90</v>
      </c>
      <c r="D17" s="187"/>
      <c r="E17" s="188"/>
      <c r="F17" s="188"/>
      <c r="G17" s="188"/>
      <c r="H17" s="188"/>
      <c r="I17" s="188"/>
      <c r="J17" s="188"/>
      <c r="K17" s="188" t="s">
        <v>125</v>
      </c>
      <c r="L17" s="188"/>
      <c r="M17" s="189" t="s">
        <v>91</v>
      </c>
      <c r="N17" s="189" t="s">
        <v>91</v>
      </c>
      <c r="O17" s="189" t="s">
        <v>91</v>
      </c>
      <c r="P17" s="189" t="s">
        <v>91</v>
      </c>
      <c r="Q17" s="188" t="s">
        <v>78</v>
      </c>
      <c r="R17" s="188"/>
      <c r="S17" s="188"/>
      <c r="T17" s="188"/>
      <c r="U17" s="188" t="s">
        <v>78</v>
      </c>
      <c r="V17" s="188"/>
      <c r="W17" s="192">
        <f t="shared" si="0"/>
        <v>7</v>
      </c>
      <c r="X17" s="193">
        <f t="shared" si="1"/>
        <v>35</v>
      </c>
      <c r="Y17" s="194">
        <f>X17*poznamky!$B$19</f>
        <v>1872.2139673105498</v>
      </c>
      <c r="Z17" s="195"/>
      <c r="AA17" s="186">
        <f t="shared" si="2"/>
        <v>113</v>
      </c>
      <c r="AB17" s="194"/>
    </row>
    <row r="18" spans="1:28" s="193" customFormat="1" ht="15" customHeight="1">
      <c r="A18" s="185">
        <v>130</v>
      </c>
      <c r="B18" s="186">
        <v>113</v>
      </c>
      <c r="C18" s="187" t="s">
        <v>98</v>
      </c>
      <c r="D18" s="187"/>
      <c r="E18" s="188"/>
      <c r="F18" s="188"/>
      <c r="G18" s="188"/>
      <c r="H18" s="188"/>
      <c r="I18" s="188"/>
      <c r="J18" s="188"/>
      <c r="K18" s="188" t="s">
        <v>125</v>
      </c>
      <c r="L18" s="188"/>
      <c r="M18" s="188"/>
      <c r="N18" s="188"/>
      <c r="O18" s="188"/>
      <c r="P18" s="188"/>
      <c r="Q18" s="188" t="s">
        <v>78</v>
      </c>
      <c r="R18" s="188"/>
      <c r="S18" s="188"/>
      <c r="T18" s="188"/>
      <c r="U18" s="188"/>
      <c r="V18" s="188"/>
      <c r="W18" s="192">
        <f t="shared" si="0"/>
        <v>2</v>
      </c>
      <c r="X18" s="193">
        <f t="shared" si="1"/>
        <v>10</v>
      </c>
      <c r="Y18" s="194">
        <f>X18*poznamky!$B$19</f>
        <v>534.9182763744428</v>
      </c>
      <c r="Z18" s="195"/>
      <c r="AA18" s="186">
        <f t="shared" si="2"/>
        <v>113</v>
      </c>
      <c r="AB18" s="194"/>
    </row>
    <row r="19" spans="1:28" s="193" customFormat="1" ht="15" customHeight="1">
      <c r="A19" s="185">
        <v>25</v>
      </c>
      <c r="B19" s="186">
        <v>113</v>
      </c>
      <c r="C19" s="187" t="s">
        <v>99</v>
      </c>
      <c r="D19" s="187"/>
      <c r="E19" s="190" t="s">
        <v>92</v>
      </c>
      <c r="F19" s="190" t="s">
        <v>92</v>
      </c>
      <c r="G19" s="188"/>
      <c r="H19" s="188"/>
      <c r="I19" s="188"/>
      <c r="J19" s="188"/>
      <c r="K19" s="188"/>
      <c r="L19" s="188"/>
      <c r="M19" s="188" t="s">
        <v>125</v>
      </c>
      <c r="N19" s="188"/>
      <c r="O19" s="188"/>
      <c r="P19" s="188"/>
      <c r="Q19" s="188" t="s">
        <v>83</v>
      </c>
      <c r="R19" s="188"/>
      <c r="S19" s="188"/>
      <c r="T19" s="188"/>
      <c r="U19" s="188" t="s">
        <v>78</v>
      </c>
      <c r="V19" s="188"/>
      <c r="W19" s="192">
        <f t="shared" si="0"/>
        <v>5</v>
      </c>
      <c r="X19" s="193">
        <f t="shared" si="1"/>
        <v>25</v>
      </c>
      <c r="Y19" s="194">
        <f>X19*poznamky!$B$19</f>
        <v>1337.2956909361071</v>
      </c>
      <c r="Z19" s="195"/>
      <c r="AA19" s="186">
        <f t="shared" si="2"/>
        <v>113</v>
      </c>
      <c r="AB19" s="194"/>
    </row>
    <row r="20" spans="1:28" s="193" customFormat="1" ht="15" customHeight="1">
      <c r="A20" s="185"/>
      <c r="B20" s="186">
        <v>113</v>
      </c>
      <c r="C20" s="187" t="s">
        <v>497</v>
      </c>
      <c r="D20" s="187"/>
      <c r="E20" s="191" t="s">
        <v>86</v>
      </c>
      <c r="F20" s="191" t="s">
        <v>86</v>
      </c>
      <c r="G20" s="188"/>
      <c r="H20" s="188"/>
      <c r="I20" s="188"/>
      <c r="J20" s="188"/>
      <c r="K20" s="190"/>
      <c r="L20" s="190"/>
      <c r="M20" s="190"/>
      <c r="N20" s="190"/>
      <c r="O20" s="191" t="s">
        <v>498</v>
      </c>
      <c r="P20" s="191" t="s">
        <v>86</v>
      </c>
      <c r="Q20" s="190"/>
      <c r="R20" s="190"/>
      <c r="S20" s="188"/>
      <c r="T20" s="188"/>
      <c r="U20" s="190"/>
      <c r="V20" s="190"/>
      <c r="W20" s="192">
        <f t="shared" si="0"/>
        <v>4</v>
      </c>
      <c r="X20" s="193">
        <f t="shared" si="1"/>
        <v>20</v>
      </c>
      <c r="Y20" s="194">
        <f>X20*poznamky!$B$19</f>
        <v>1069.8365527488857</v>
      </c>
      <c r="Z20" s="195"/>
      <c r="AA20" s="186">
        <f t="shared" si="2"/>
        <v>113</v>
      </c>
      <c r="AB20" s="194"/>
    </row>
    <row r="21" spans="1:28" s="193" customFormat="1" ht="15" customHeight="1">
      <c r="A21" s="201">
        <v>137</v>
      </c>
      <c r="B21" s="202">
        <v>113</v>
      </c>
      <c r="C21" s="203" t="s">
        <v>107</v>
      </c>
      <c r="D21" s="203"/>
      <c r="E21" s="188"/>
      <c r="F21" s="188"/>
      <c r="G21" s="188"/>
      <c r="H21" s="188"/>
      <c r="I21" s="188"/>
      <c r="J21" s="188"/>
      <c r="K21" s="190"/>
      <c r="L21" s="190"/>
      <c r="M21" s="190" t="s">
        <v>125</v>
      </c>
      <c r="N21" s="190"/>
      <c r="O21" s="190"/>
      <c r="P21" s="190"/>
      <c r="Q21" s="190"/>
      <c r="R21" s="190"/>
      <c r="S21" s="188"/>
      <c r="T21" s="188"/>
      <c r="U21" s="190" t="s">
        <v>78</v>
      </c>
      <c r="V21" s="190"/>
      <c r="W21" s="192">
        <f t="shared" si="0"/>
        <v>2</v>
      </c>
      <c r="X21" s="193">
        <f t="shared" si="1"/>
        <v>10</v>
      </c>
      <c r="Y21" s="194">
        <f>X21*poznamky!$B$19</f>
        <v>534.9182763744428</v>
      </c>
      <c r="Z21" s="195">
        <f>SUM(Y12:Y21)</f>
        <v>9628.528974739971</v>
      </c>
      <c r="AA21" s="186">
        <f t="shared" si="2"/>
        <v>113</v>
      </c>
      <c r="AB21" s="194"/>
    </row>
    <row r="22" spans="1:28" s="193" customFormat="1" ht="15" customHeight="1">
      <c r="A22" s="185" t="s">
        <v>79</v>
      </c>
      <c r="B22" s="186">
        <v>126</v>
      </c>
      <c r="C22" s="187" t="s">
        <v>95</v>
      </c>
      <c r="D22" s="187"/>
      <c r="E22" s="188"/>
      <c r="F22" s="188"/>
      <c r="G22" s="188"/>
      <c r="H22" s="188"/>
      <c r="I22" s="188"/>
      <c r="J22" s="188"/>
      <c r="K22" s="200"/>
      <c r="L22" s="200"/>
      <c r="M22" s="199" t="s">
        <v>96</v>
      </c>
      <c r="N22" s="199" t="s">
        <v>96</v>
      </c>
      <c r="O22" s="188"/>
      <c r="P22" s="188"/>
      <c r="Q22" s="188"/>
      <c r="R22" s="188"/>
      <c r="S22" s="188"/>
      <c r="T22" s="188"/>
      <c r="U22" s="188"/>
      <c r="V22" s="188"/>
      <c r="W22" s="192">
        <f t="shared" si="0"/>
        <v>2</v>
      </c>
      <c r="X22" s="193">
        <f t="shared" si="1"/>
        <v>10</v>
      </c>
      <c r="Y22" s="194">
        <f>X22*poznamky!$B$19</f>
        <v>534.9182763744428</v>
      </c>
      <c r="Z22" s="195"/>
      <c r="AA22" s="186">
        <f t="shared" si="2"/>
        <v>126</v>
      </c>
      <c r="AB22" s="194"/>
    </row>
    <row r="23" spans="1:28" s="193" customFormat="1" ht="15" customHeight="1">
      <c r="A23" s="185">
        <v>27</v>
      </c>
      <c r="B23" s="186">
        <v>126</v>
      </c>
      <c r="C23" s="187" t="s">
        <v>100</v>
      </c>
      <c r="D23" s="187"/>
      <c r="E23" s="188"/>
      <c r="F23" s="188"/>
      <c r="G23" s="188"/>
      <c r="H23" s="188"/>
      <c r="I23" s="188"/>
      <c r="J23" s="188"/>
      <c r="K23" s="188" t="s">
        <v>125</v>
      </c>
      <c r="L23" s="188"/>
      <c r="M23" s="188" t="s">
        <v>125</v>
      </c>
      <c r="N23" s="188"/>
      <c r="O23" s="188"/>
      <c r="P23" s="188"/>
      <c r="Q23" s="188" t="s">
        <v>92</v>
      </c>
      <c r="R23" s="188" t="s">
        <v>92</v>
      </c>
      <c r="S23" s="188"/>
      <c r="T23" s="188"/>
      <c r="U23" s="188" t="s">
        <v>92</v>
      </c>
      <c r="V23" s="188" t="s">
        <v>83</v>
      </c>
      <c r="W23" s="192">
        <f t="shared" si="0"/>
        <v>6</v>
      </c>
      <c r="X23" s="193">
        <f t="shared" si="1"/>
        <v>30</v>
      </c>
      <c r="Y23" s="194">
        <f>X23*poznamky!$B$19</f>
        <v>1604.7548291233284</v>
      </c>
      <c r="Z23" s="195">
        <f>SUM(Y22:Y23)</f>
        <v>2139.6731054977713</v>
      </c>
      <c r="AA23" s="186">
        <f t="shared" si="2"/>
        <v>126</v>
      </c>
      <c r="AB23" s="194"/>
    </row>
    <row r="24" spans="1:28" s="193" customFormat="1" ht="15" customHeight="1">
      <c r="A24" s="185">
        <v>140</v>
      </c>
      <c r="B24" s="186">
        <v>147</v>
      </c>
      <c r="C24" s="187" t="s">
        <v>80</v>
      </c>
      <c r="D24" s="187"/>
      <c r="E24" s="188"/>
      <c r="F24" s="188"/>
      <c r="G24" s="190" t="s">
        <v>92</v>
      </c>
      <c r="H24" s="190" t="s">
        <v>92</v>
      </c>
      <c r="I24" s="188"/>
      <c r="J24" s="188"/>
      <c r="K24" s="188" t="s">
        <v>125</v>
      </c>
      <c r="L24" s="188" t="s">
        <v>125</v>
      </c>
      <c r="M24" s="188" t="s">
        <v>125</v>
      </c>
      <c r="N24" s="188"/>
      <c r="O24" s="188" t="s">
        <v>125</v>
      </c>
      <c r="P24" s="188"/>
      <c r="Q24" s="188" t="s">
        <v>78</v>
      </c>
      <c r="R24" s="188"/>
      <c r="S24" s="188"/>
      <c r="T24" s="188"/>
      <c r="U24" s="188" t="s">
        <v>78</v>
      </c>
      <c r="V24" s="188" t="s">
        <v>92</v>
      </c>
      <c r="W24" s="192">
        <f t="shared" si="0"/>
        <v>9</v>
      </c>
      <c r="X24" s="193">
        <f t="shared" si="1"/>
        <v>45</v>
      </c>
      <c r="Y24" s="194">
        <f>X24*poznamky!$B$19</f>
        <v>2407.1322436849928</v>
      </c>
      <c r="Z24" s="195"/>
      <c r="AA24" s="186">
        <f t="shared" si="2"/>
        <v>147</v>
      </c>
      <c r="AB24" s="194"/>
    </row>
    <row r="25" spans="1:28" s="193" customFormat="1" ht="15" customHeight="1">
      <c r="A25" s="185"/>
      <c r="B25" s="186">
        <v>147</v>
      </c>
      <c r="C25" s="187" t="s">
        <v>500</v>
      </c>
      <c r="D25" s="187"/>
      <c r="E25" s="200"/>
      <c r="F25" s="200"/>
      <c r="G25" s="188"/>
      <c r="H25" s="188"/>
      <c r="I25" s="188"/>
      <c r="J25" s="188"/>
      <c r="K25" s="188" t="s">
        <v>125</v>
      </c>
      <c r="L25" s="188" t="s">
        <v>125</v>
      </c>
      <c r="M25" s="188" t="s">
        <v>125</v>
      </c>
      <c r="N25" s="188"/>
      <c r="O25" s="188" t="s">
        <v>125</v>
      </c>
      <c r="P25" s="188"/>
      <c r="Q25" s="188" t="s">
        <v>78</v>
      </c>
      <c r="R25" s="188"/>
      <c r="S25" s="188"/>
      <c r="T25" s="188"/>
      <c r="U25" s="188" t="s">
        <v>78</v>
      </c>
      <c r="V25" s="188" t="s">
        <v>92</v>
      </c>
      <c r="W25" s="192">
        <f t="shared" si="0"/>
        <v>7</v>
      </c>
      <c r="X25" s="193">
        <f t="shared" si="1"/>
        <v>35</v>
      </c>
      <c r="Y25" s="194">
        <f>X25*poznamky!$B$19</f>
        <v>1872.2139673105498</v>
      </c>
      <c r="Z25" s="195"/>
      <c r="AA25" s="186">
        <f t="shared" si="2"/>
        <v>147</v>
      </c>
      <c r="AB25" s="194"/>
    </row>
    <row r="26" spans="1:28" s="193" customFormat="1" ht="15" customHeight="1">
      <c r="A26" s="185">
        <v>30</v>
      </c>
      <c r="B26" s="186">
        <v>147</v>
      </c>
      <c r="C26" s="187" t="s">
        <v>104</v>
      </c>
      <c r="D26" s="187"/>
      <c r="E26" s="188"/>
      <c r="F26" s="188"/>
      <c r="G26" s="190" t="s">
        <v>92</v>
      </c>
      <c r="H26" s="190" t="s">
        <v>92</v>
      </c>
      <c r="I26" s="190"/>
      <c r="J26" s="190"/>
      <c r="K26" s="191" t="s">
        <v>86</v>
      </c>
      <c r="L26" s="191" t="s">
        <v>86</v>
      </c>
      <c r="M26" s="191" t="s">
        <v>86</v>
      </c>
      <c r="N26" s="191" t="s">
        <v>86</v>
      </c>
      <c r="O26" s="190" t="s">
        <v>125</v>
      </c>
      <c r="P26" s="190"/>
      <c r="Q26" s="190" t="s">
        <v>78</v>
      </c>
      <c r="R26" s="190"/>
      <c r="S26" s="190"/>
      <c r="T26" s="190"/>
      <c r="U26" s="190" t="s">
        <v>78</v>
      </c>
      <c r="V26" s="190"/>
      <c r="W26" s="192">
        <f t="shared" si="0"/>
        <v>9</v>
      </c>
      <c r="X26" s="193">
        <f t="shared" si="1"/>
        <v>45</v>
      </c>
      <c r="Y26" s="194">
        <f>X26*poznamky!$B$19</f>
        <v>2407.1322436849928</v>
      </c>
      <c r="Z26" s="195"/>
      <c r="AA26" s="186">
        <f t="shared" si="2"/>
        <v>147</v>
      </c>
      <c r="AB26" s="194"/>
    </row>
    <row r="27" spans="1:28" s="193" customFormat="1" ht="15" customHeight="1">
      <c r="A27" s="185"/>
      <c r="B27" s="186">
        <v>147</v>
      </c>
      <c r="C27" s="187" t="s">
        <v>503</v>
      </c>
      <c r="D27" s="187"/>
      <c r="E27" s="188"/>
      <c r="F27" s="188"/>
      <c r="G27" s="188"/>
      <c r="H27" s="188"/>
      <c r="I27" s="188"/>
      <c r="J27" s="188"/>
      <c r="K27" s="190"/>
      <c r="L27" s="190"/>
      <c r="M27" s="190"/>
      <c r="N27" s="190"/>
      <c r="O27" s="190" t="s">
        <v>125</v>
      </c>
      <c r="P27" s="190"/>
      <c r="Q27" s="190"/>
      <c r="R27" s="190"/>
      <c r="S27" s="188"/>
      <c r="T27" s="188"/>
      <c r="U27" s="190"/>
      <c r="V27" s="190"/>
      <c r="W27" s="192">
        <f t="shared" si="0"/>
        <v>1</v>
      </c>
      <c r="X27" s="193">
        <f t="shared" si="1"/>
        <v>5</v>
      </c>
      <c r="Y27" s="194">
        <f>X27*poznamky!$B$19</f>
        <v>267.4591381872214</v>
      </c>
      <c r="Z27" s="195">
        <f>SUM(Y24:Y27)</f>
        <v>6953.937592867756</v>
      </c>
      <c r="AA27" s="186">
        <f t="shared" si="2"/>
        <v>147</v>
      </c>
      <c r="AB27" s="194"/>
    </row>
    <row r="28" spans="1:28" s="193" customFormat="1" ht="15" customHeight="1">
      <c r="A28" s="185">
        <v>10</v>
      </c>
      <c r="B28" s="186">
        <v>155</v>
      </c>
      <c r="C28" s="187" t="s">
        <v>87</v>
      </c>
      <c r="D28" s="187"/>
      <c r="E28" s="188"/>
      <c r="F28" s="188"/>
      <c r="G28" s="188"/>
      <c r="H28" s="188"/>
      <c r="I28" s="188"/>
      <c r="J28" s="188"/>
      <c r="K28" s="188" t="s">
        <v>125</v>
      </c>
      <c r="L28" s="188"/>
      <c r="M28" s="188" t="s">
        <v>125</v>
      </c>
      <c r="N28" s="188"/>
      <c r="O28" s="188"/>
      <c r="P28" s="188"/>
      <c r="Q28" s="188" t="s">
        <v>78</v>
      </c>
      <c r="R28" s="188"/>
      <c r="S28" s="188"/>
      <c r="T28" s="188"/>
      <c r="U28" s="188" t="s">
        <v>78</v>
      </c>
      <c r="V28" s="188"/>
      <c r="W28" s="192">
        <f t="shared" si="0"/>
        <v>4</v>
      </c>
      <c r="X28" s="193">
        <f>W28*5</f>
        <v>20</v>
      </c>
      <c r="Y28" s="194">
        <f>X28*poznamky!$B$19</f>
        <v>1069.8365527488857</v>
      </c>
      <c r="Z28" s="195">
        <f>Y28</f>
        <v>1069.8365527488857</v>
      </c>
      <c r="AA28" s="186">
        <f>B28</f>
        <v>155</v>
      </c>
      <c r="AB28" s="194"/>
    </row>
    <row r="29" spans="1:28" s="193" customFormat="1" ht="15" customHeight="1">
      <c r="A29" s="185"/>
      <c r="B29" s="186">
        <v>178</v>
      </c>
      <c r="C29" s="187" t="s">
        <v>126</v>
      </c>
      <c r="D29" s="187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99" t="s">
        <v>96</v>
      </c>
      <c r="R29" s="199" t="s">
        <v>96</v>
      </c>
      <c r="S29" s="188"/>
      <c r="T29" s="188"/>
      <c r="U29" s="188"/>
      <c r="V29" s="188"/>
      <c r="W29" s="192">
        <f t="shared" si="0"/>
        <v>2</v>
      </c>
      <c r="X29" s="193">
        <f t="shared" si="1"/>
        <v>10</v>
      </c>
      <c r="Y29" s="194">
        <f>X29*poznamky!$B$19</f>
        <v>534.9182763744428</v>
      </c>
      <c r="Z29" s="195"/>
      <c r="AA29" s="186">
        <f t="shared" si="2"/>
        <v>178</v>
      </c>
      <c r="AB29" s="194"/>
    </row>
    <row r="30" spans="1:28" s="193" customFormat="1" ht="15" customHeight="1">
      <c r="A30" s="185" t="s">
        <v>79</v>
      </c>
      <c r="B30" s="186">
        <v>178</v>
      </c>
      <c r="C30" s="187" t="s">
        <v>97</v>
      </c>
      <c r="D30" s="187"/>
      <c r="E30" s="188"/>
      <c r="F30" s="188"/>
      <c r="G30" s="188"/>
      <c r="H30" s="188"/>
      <c r="I30" s="191" t="s">
        <v>86</v>
      </c>
      <c r="J30" s="191" t="s">
        <v>86</v>
      </c>
      <c r="K30" s="188"/>
      <c r="L30" s="188"/>
      <c r="M30" s="188"/>
      <c r="N30" s="188"/>
      <c r="O30" s="188"/>
      <c r="P30" s="188"/>
      <c r="Q30" s="188"/>
      <c r="R30" s="188"/>
      <c r="S30" s="199" t="s">
        <v>96</v>
      </c>
      <c r="T30" s="199" t="s">
        <v>96</v>
      </c>
      <c r="U30" s="188"/>
      <c r="V30" s="188"/>
      <c r="W30" s="192">
        <f t="shared" si="0"/>
        <v>4</v>
      </c>
      <c r="X30" s="193">
        <f t="shared" si="1"/>
        <v>20</v>
      </c>
      <c r="Y30" s="194">
        <f>X30*poznamky!$B$19</f>
        <v>1069.8365527488857</v>
      </c>
      <c r="Z30" s="195">
        <f>SUM(Y29:Y30)</f>
        <v>1604.7548291233284</v>
      </c>
      <c r="AA30" s="186">
        <f t="shared" si="2"/>
        <v>178</v>
      </c>
      <c r="AB30" s="194"/>
    </row>
    <row r="31" spans="1:28" ht="15.75">
      <c r="A31" s="185">
        <v>22</v>
      </c>
      <c r="B31" s="186">
        <v>190</v>
      </c>
      <c r="C31" s="187" t="s">
        <v>93</v>
      </c>
      <c r="D31" s="187"/>
      <c r="E31" s="188"/>
      <c r="F31" s="188"/>
      <c r="G31" s="188"/>
      <c r="H31" s="188"/>
      <c r="I31" s="188"/>
      <c r="J31" s="188"/>
      <c r="K31" s="188" t="s">
        <v>125</v>
      </c>
      <c r="L31" s="188"/>
      <c r="M31" s="188" t="s">
        <v>125</v>
      </c>
      <c r="N31" s="188"/>
      <c r="O31" s="188"/>
      <c r="P31" s="188"/>
      <c r="Q31" s="188"/>
      <c r="R31" s="188"/>
      <c r="S31" s="188"/>
      <c r="T31" s="188"/>
      <c r="U31" s="188" t="s">
        <v>78</v>
      </c>
      <c r="V31" s="188"/>
      <c r="W31" s="192">
        <f t="shared" si="0"/>
        <v>3</v>
      </c>
      <c r="X31" s="193">
        <f t="shared" si="1"/>
        <v>15</v>
      </c>
      <c r="Y31" s="194">
        <f>X31*poznamky!$B$19</f>
        <v>802.3774145616642</v>
      </c>
      <c r="Z31" s="195">
        <f>Y31</f>
        <v>802.3774145616642</v>
      </c>
      <c r="AA31" s="186">
        <f t="shared" si="2"/>
        <v>190</v>
      </c>
      <c r="AB31" s="194"/>
    </row>
    <row r="32" spans="1:28" ht="15.75">
      <c r="A32" s="185">
        <v>119</v>
      </c>
      <c r="B32" s="186">
        <v>222</v>
      </c>
      <c r="C32" s="187" t="s">
        <v>77</v>
      </c>
      <c r="D32" s="187"/>
      <c r="E32" s="188"/>
      <c r="F32" s="188"/>
      <c r="G32" s="190" t="s">
        <v>83</v>
      </c>
      <c r="H32" s="190" t="s">
        <v>83</v>
      </c>
      <c r="I32" s="188"/>
      <c r="J32" s="188"/>
      <c r="K32" s="188" t="s">
        <v>125</v>
      </c>
      <c r="L32" s="188"/>
      <c r="M32" s="188" t="s">
        <v>125</v>
      </c>
      <c r="N32" s="188"/>
      <c r="O32" s="188"/>
      <c r="P32" s="188"/>
      <c r="Q32" s="188"/>
      <c r="R32" s="188"/>
      <c r="S32" s="188"/>
      <c r="T32" s="188"/>
      <c r="U32" s="189" t="s">
        <v>91</v>
      </c>
      <c r="V32" s="189" t="s">
        <v>91</v>
      </c>
      <c r="W32" s="192">
        <f t="shared" si="0"/>
        <v>6</v>
      </c>
      <c r="X32" s="193">
        <f t="shared" si="1"/>
        <v>30</v>
      </c>
      <c r="Y32" s="194">
        <f>X32*poznamky!$B$19</f>
        <v>1604.7548291233284</v>
      </c>
      <c r="Z32" s="195"/>
      <c r="AA32" s="186">
        <f t="shared" si="2"/>
        <v>222</v>
      </c>
      <c r="AB32" s="194"/>
    </row>
    <row r="33" spans="1:28" ht="15.75">
      <c r="A33" s="185">
        <v>148</v>
      </c>
      <c r="B33" s="186">
        <v>222</v>
      </c>
      <c r="C33" s="187" t="s">
        <v>105</v>
      </c>
      <c r="D33" s="187"/>
      <c r="E33" s="189" t="s">
        <v>501</v>
      </c>
      <c r="F33" s="189" t="s">
        <v>501</v>
      </c>
      <c r="G33" s="190"/>
      <c r="H33" s="190"/>
      <c r="I33" s="190" t="s">
        <v>92</v>
      </c>
      <c r="J33" s="190" t="s">
        <v>92</v>
      </c>
      <c r="K33" s="190" t="s">
        <v>125</v>
      </c>
      <c r="L33" s="190" t="s">
        <v>125</v>
      </c>
      <c r="M33" s="190" t="s">
        <v>125</v>
      </c>
      <c r="N33" s="190"/>
      <c r="O33" s="190" t="s">
        <v>125</v>
      </c>
      <c r="P33" s="190" t="s">
        <v>125</v>
      </c>
      <c r="Q33" s="190" t="s">
        <v>78</v>
      </c>
      <c r="R33" s="190"/>
      <c r="S33" s="190"/>
      <c r="T33" s="190"/>
      <c r="U33" s="190" t="s">
        <v>78</v>
      </c>
      <c r="V33" s="190"/>
      <c r="W33" s="192">
        <f t="shared" si="0"/>
        <v>11</v>
      </c>
      <c r="X33" s="193">
        <f t="shared" si="1"/>
        <v>55</v>
      </c>
      <c r="Y33" s="194">
        <f>X33*poznamky!$B$19</f>
        <v>2942.0505200594353</v>
      </c>
      <c r="Z33" s="195"/>
      <c r="AA33" s="186">
        <f t="shared" si="2"/>
        <v>222</v>
      </c>
      <c r="AB33" s="194"/>
    </row>
    <row r="34" spans="1:28" ht="15.75">
      <c r="A34" s="185">
        <v>149</v>
      </c>
      <c r="B34" s="186">
        <v>222</v>
      </c>
      <c r="C34" s="187" t="s">
        <v>106</v>
      </c>
      <c r="D34" s="187"/>
      <c r="E34" s="190"/>
      <c r="F34" s="190"/>
      <c r="G34" s="190" t="s">
        <v>83</v>
      </c>
      <c r="H34" s="190" t="s">
        <v>83</v>
      </c>
      <c r="I34" s="190" t="s">
        <v>83</v>
      </c>
      <c r="J34" s="190" t="s">
        <v>83</v>
      </c>
      <c r="K34" s="190" t="s">
        <v>125</v>
      </c>
      <c r="L34" s="190"/>
      <c r="M34" s="190" t="s">
        <v>125</v>
      </c>
      <c r="N34" s="190"/>
      <c r="O34" s="190" t="s">
        <v>125</v>
      </c>
      <c r="P34" s="190"/>
      <c r="Q34" s="190" t="s">
        <v>78</v>
      </c>
      <c r="R34" s="190" t="s">
        <v>83</v>
      </c>
      <c r="S34" s="190"/>
      <c r="T34" s="190"/>
      <c r="U34" s="190" t="s">
        <v>78</v>
      </c>
      <c r="V34" s="190"/>
      <c r="W34" s="192">
        <f t="shared" si="0"/>
        <v>10</v>
      </c>
      <c r="X34" s="193">
        <f t="shared" si="1"/>
        <v>50</v>
      </c>
      <c r="Y34" s="194">
        <f>X34*poznamky!$B$19</f>
        <v>2674.5913818722142</v>
      </c>
      <c r="Z34" s="195"/>
      <c r="AA34" s="186">
        <f t="shared" si="2"/>
        <v>222</v>
      </c>
      <c r="AB34" s="194"/>
    </row>
    <row r="35" spans="1:28" ht="15.75">
      <c r="A35" s="185"/>
      <c r="B35" s="186">
        <v>222</v>
      </c>
      <c r="C35" s="187" t="s">
        <v>502</v>
      </c>
      <c r="D35" s="187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 t="s">
        <v>125</v>
      </c>
      <c r="P35" s="190"/>
      <c r="Q35" s="190"/>
      <c r="R35" s="190"/>
      <c r="S35" s="190" t="s">
        <v>125</v>
      </c>
      <c r="T35" s="190" t="s">
        <v>125</v>
      </c>
      <c r="U35" s="190" t="s">
        <v>78</v>
      </c>
      <c r="V35" s="190"/>
      <c r="W35" s="192">
        <f t="shared" si="0"/>
        <v>4</v>
      </c>
      <c r="X35" s="193">
        <f t="shared" si="1"/>
        <v>20</v>
      </c>
      <c r="Y35" s="194">
        <f>X35*poznamky!$B$19</f>
        <v>1069.8365527488857</v>
      </c>
      <c r="Z35" s="195">
        <f>SUM(Y32:Y35)</f>
        <v>8291.233283803864</v>
      </c>
      <c r="AA35" s="186">
        <f t="shared" si="2"/>
        <v>222</v>
      </c>
      <c r="AB35" s="194"/>
    </row>
    <row r="36" spans="1:28" s="193" customFormat="1" ht="15" customHeight="1">
      <c r="A36" s="185">
        <v>33</v>
      </c>
      <c r="B36" s="186">
        <v>222</v>
      </c>
      <c r="C36" s="187" t="s">
        <v>109</v>
      </c>
      <c r="D36" s="187"/>
      <c r="E36" s="188"/>
      <c r="F36" s="188"/>
      <c r="G36" s="189" t="s">
        <v>91</v>
      </c>
      <c r="H36" s="189" t="s">
        <v>91</v>
      </c>
      <c r="I36" s="189" t="s">
        <v>91</v>
      </c>
      <c r="J36" s="189" t="s">
        <v>91</v>
      </c>
      <c r="K36" s="189" t="s">
        <v>91</v>
      </c>
      <c r="L36" s="189" t="s">
        <v>91</v>
      </c>
      <c r="M36" s="190" t="s">
        <v>125</v>
      </c>
      <c r="N36" s="190"/>
      <c r="O36" s="190" t="s">
        <v>125</v>
      </c>
      <c r="P36" s="190"/>
      <c r="Q36" s="191" t="s">
        <v>86</v>
      </c>
      <c r="R36" s="191" t="s">
        <v>86</v>
      </c>
      <c r="S36" s="191" t="s">
        <v>86</v>
      </c>
      <c r="T36" s="191" t="s">
        <v>86</v>
      </c>
      <c r="U36" s="190" t="s">
        <v>78</v>
      </c>
      <c r="V36" s="190"/>
      <c r="W36" s="192">
        <f>COUNTA(E36:V36)</f>
        <v>13</v>
      </c>
      <c r="X36" s="193">
        <f>W36*5</f>
        <v>65</v>
      </c>
      <c r="Y36" s="194">
        <f>X36*poznamky!$B$19</f>
        <v>3476.968796433878</v>
      </c>
      <c r="Z36" s="195"/>
      <c r="AA36" s="186">
        <f>B36</f>
        <v>222</v>
      </c>
      <c r="AB36" s="194"/>
    </row>
    <row r="37" spans="1:28" s="193" customFormat="1" ht="15" customHeight="1">
      <c r="A37" s="185">
        <v>118</v>
      </c>
      <c r="B37" s="186">
        <v>222</v>
      </c>
      <c r="C37" s="187" t="s">
        <v>110</v>
      </c>
      <c r="D37" s="187"/>
      <c r="E37" s="190" t="s">
        <v>92</v>
      </c>
      <c r="F37" s="190" t="s">
        <v>92</v>
      </c>
      <c r="G37" s="190" t="s">
        <v>83</v>
      </c>
      <c r="H37" s="190" t="s">
        <v>83</v>
      </c>
      <c r="I37" s="190" t="s">
        <v>83</v>
      </c>
      <c r="J37" s="190" t="s">
        <v>83</v>
      </c>
      <c r="K37" s="190" t="s">
        <v>125</v>
      </c>
      <c r="L37" s="190"/>
      <c r="M37" s="190" t="s">
        <v>125</v>
      </c>
      <c r="N37" s="190"/>
      <c r="O37" s="190" t="s">
        <v>125</v>
      </c>
      <c r="P37" s="190" t="s">
        <v>125</v>
      </c>
      <c r="Q37" s="190" t="s">
        <v>78</v>
      </c>
      <c r="R37" s="190" t="s">
        <v>83</v>
      </c>
      <c r="S37" s="190"/>
      <c r="T37" s="190"/>
      <c r="U37" s="190" t="s">
        <v>78</v>
      </c>
      <c r="V37" s="190"/>
      <c r="W37" s="192">
        <f>COUNTA(E37:V37)</f>
        <v>13</v>
      </c>
      <c r="X37" s="193">
        <f>W37*5</f>
        <v>65</v>
      </c>
      <c r="Y37" s="194">
        <f>X37*poznamky!$B$19</f>
        <v>3476.968796433878</v>
      </c>
      <c r="Z37" s="195">
        <f>SUM(Y36:Y37)</f>
        <v>6953.937592867756</v>
      </c>
      <c r="AA37" s="186">
        <f>B37</f>
        <v>222</v>
      </c>
      <c r="AB37" s="194"/>
    </row>
    <row r="38" spans="1:28" ht="15.75">
      <c r="A38" s="185">
        <v>154</v>
      </c>
      <c r="B38" s="186">
        <v>223</v>
      </c>
      <c r="C38" s="187" t="s">
        <v>103</v>
      </c>
      <c r="D38" s="187"/>
      <c r="E38" s="190"/>
      <c r="F38" s="190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90"/>
      <c r="T38" s="190"/>
      <c r="U38" s="188"/>
      <c r="V38" s="188"/>
      <c r="W38" s="192">
        <f t="shared" si="0"/>
        <v>0</v>
      </c>
      <c r="X38" s="193">
        <f t="shared" si="1"/>
        <v>0</v>
      </c>
      <c r="Y38" s="194">
        <f>X38*poznamky!$B$19</f>
        <v>0</v>
      </c>
      <c r="Z38" s="195"/>
      <c r="AA38" s="186">
        <f t="shared" si="2"/>
        <v>223</v>
      </c>
      <c r="AB38" s="194"/>
    </row>
    <row r="39" spans="1:251" s="205" customFormat="1" ht="15.75">
      <c r="A39" s="185">
        <v>153</v>
      </c>
      <c r="B39" s="186">
        <v>223</v>
      </c>
      <c r="C39" s="187" t="s">
        <v>108</v>
      </c>
      <c r="D39" s="187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 t="s">
        <v>78</v>
      </c>
      <c r="R39" s="190" t="s">
        <v>92</v>
      </c>
      <c r="S39" s="190" t="s">
        <v>125</v>
      </c>
      <c r="T39" s="190" t="s">
        <v>125</v>
      </c>
      <c r="U39" s="190" t="s">
        <v>78</v>
      </c>
      <c r="V39" s="190"/>
      <c r="W39" s="192">
        <f t="shared" si="0"/>
        <v>5</v>
      </c>
      <c r="X39" s="193">
        <f t="shared" si="1"/>
        <v>25</v>
      </c>
      <c r="Y39" s="194">
        <f>X39*poznamky!$B$19</f>
        <v>1337.2956909361071</v>
      </c>
      <c r="Z39" s="195">
        <f>SUM(Y38:Y39)</f>
        <v>1337.2956909361071</v>
      </c>
      <c r="AA39" s="186">
        <f t="shared" si="2"/>
        <v>223</v>
      </c>
      <c r="AB39" s="194"/>
      <c r="AC39" s="204"/>
      <c r="AE39" s="204"/>
      <c r="AG39" s="204"/>
      <c r="AI39" s="204"/>
      <c r="AK39" s="204"/>
      <c r="AM39" s="204"/>
      <c r="AO39" s="204"/>
      <c r="AQ39" s="204"/>
      <c r="AS39" s="204"/>
      <c r="AU39" s="204"/>
      <c r="AW39" s="204"/>
      <c r="AY39" s="204"/>
      <c r="BA39" s="204"/>
      <c r="BC39" s="204"/>
      <c r="BE39" s="204"/>
      <c r="BG39" s="204"/>
      <c r="BI39" s="204"/>
      <c r="BK39" s="204"/>
      <c r="BM39" s="204"/>
      <c r="BO39" s="204"/>
      <c r="BQ39" s="204"/>
      <c r="BS39" s="204"/>
      <c r="BU39" s="204"/>
      <c r="BW39" s="204"/>
      <c r="BY39" s="204"/>
      <c r="CA39" s="204"/>
      <c r="CC39" s="204"/>
      <c r="CE39" s="204"/>
      <c r="CG39" s="204"/>
      <c r="CI39" s="204"/>
      <c r="CK39" s="204"/>
      <c r="CM39" s="204"/>
      <c r="CO39" s="204"/>
      <c r="CQ39" s="204"/>
      <c r="CS39" s="204"/>
      <c r="CU39" s="204"/>
      <c r="CW39" s="204"/>
      <c r="CY39" s="204"/>
      <c r="DA39" s="204"/>
      <c r="DC39" s="204"/>
      <c r="DE39" s="204"/>
      <c r="DG39" s="204"/>
      <c r="DI39" s="204"/>
      <c r="DK39" s="204"/>
      <c r="DM39" s="204"/>
      <c r="DO39" s="204"/>
      <c r="DQ39" s="204"/>
      <c r="DS39" s="204"/>
      <c r="DU39" s="204"/>
      <c r="DW39" s="204"/>
      <c r="DY39" s="204"/>
      <c r="EA39" s="204"/>
      <c r="EC39" s="204"/>
      <c r="EE39" s="204"/>
      <c r="EG39" s="204"/>
      <c r="EI39" s="204"/>
      <c r="EK39" s="204"/>
      <c r="EM39" s="204"/>
      <c r="EO39" s="204"/>
      <c r="EQ39" s="204"/>
      <c r="ES39" s="204"/>
      <c r="EU39" s="204"/>
      <c r="EW39" s="204"/>
      <c r="EY39" s="204"/>
      <c r="FA39" s="204"/>
      <c r="FC39" s="204"/>
      <c r="FE39" s="204"/>
      <c r="FG39" s="204"/>
      <c r="FI39" s="204"/>
      <c r="FK39" s="204"/>
      <c r="FM39" s="204"/>
      <c r="FO39" s="204"/>
      <c r="FQ39" s="204"/>
      <c r="FS39" s="204"/>
      <c r="FU39" s="204"/>
      <c r="FW39" s="204"/>
      <c r="FY39" s="204"/>
      <c r="GA39" s="204"/>
      <c r="GC39" s="204"/>
      <c r="GE39" s="204"/>
      <c r="GG39" s="204"/>
      <c r="GI39" s="204"/>
      <c r="GK39" s="204"/>
      <c r="GM39" s="204"/>
      <c r="GO39" s="204"/>
      <c r="GQ39" s="204"/>
      <c r="GS39" s="204"/>
      <c r="GU39" s="204"/>
      <c r="GW39" s="204"/>
      <c r="GY39" s="204"/>
      <c r="HA39" s="204"/>
      <c r="HC39" s="204"/>
      <c r="HE39" s="204"/>
      <c r="HG39" s="204"/>
      <c r="HI39" s="204"/>
      <c r="HK39" s="204"/>
      <c r="HM39" s="204"/>
      <c r="HO39" s="204"/>
      <c r="HQ39" s="204"/>
      <c r="HS39" s="204"/>
      <c r="HU39" s="204"/>
      <c r="HW39" s="204"/>
      <c r="HY39" s="204"/>
      <c r="IA39" s="204"/>
      <c r="IC39" s="204"/>
      <c r="IE39" s="204"/>
      <c r="IG39" s="204"/>
      <c r="II39" s="204"/>
      <c r="IK39" s="204"/>
      <c r="IM39" s="204"/>
      <c r="IO39" s="204"/>
      <c r="IQ39" s="204"/>
    </row>
    <row r="40" spans="1:27" ht="15.75">
      <c r="A40" s="206"/>
      <c r="B40" s="207"/>
      <c r="C40" s="208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193">
        <f>SUM(W4:W39)</f>
        <v>198</v>
      </c>
      <c r="X40" s="193">
        <f>SUM(X4:X39)</f>
        <v>990</v>
      </c>
      <c r="Y40" s="140">
        <f>SUM(Y4:Y39)</f>
        <v>52956.909361069826</v>
      </c>
      <c r="Z40" s="140">
        <f>SUM(Z4:Z39)</f>
        <v>52956.90936106983</v>
      </c>
      <c r="AA40" s="140"/>
    </row>
    <row r="41" spans="1:27" ht="15">
      <c r="A41" s="210"/>
      <c r="B41" s="211"/>
      <c r="C41" s="212"/>
      <c r="D41" s="212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X41" s="213"/>
      <c r="AA41" s="214"/>
    </row>
    <row r="42" spans="1:27" ht="18.75">
      <c r="A42" s="216"/>
      <c r="B42" s="217" t="s">
        <v>113</v>
      </c>
      <c r="C42" s="193"/>
      <c r="D42" s="193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AA42" s="214"/>
    </row>
    <row r="43" spans="1:27" ht="15">
      <c r="A43" s="216"/>
      <c r="B43" s="218" t="s">
        <v>91</v>
      </c>
      <c r="C43" s="193" t="s">
        <v>114</v>
      </c>
      <c r="D43" s="193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AA43" s="214"/>
    </row>
    <row r="44" spans="1:27" ht="15">
      <c r="A44" s="216"/>
      <c r="B44" s="215" t="s">
        <v>86</v>
      </c>
      <c r="C44" s="193" t="s">
        <v>115</v>
      </c>
      <c r="D44" s="193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AA44" s="214"/>
    </row>
    <row r="45" spans="1:27" ht="15">
      <c r="A45" s="216"/>
      <c r="B45" s="219" t="s">
        <v>96</v>
      </c>
      <c r="C45" s="193" t="s">
        <v>116</v>
      </c>
      <c r="D45" s="193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AA45" s="213"/>
    </row>
    <row r="46" spans="1:22" ht="15">
      <c r="A46" s="220"/>
      <c r="B46" s="221" t="s">
        <v>82</v>
      </c>
      <c r="C46" s="193" t="s">
        <v>117</v>
      </c>
      <c r="D46" s="222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</row>
    <row r="47" spans="1:22" ht="15">
      <c r="A47" s="216"/>
      <c r="B47" s="223" t="s">
        <v>118</v>
      </c>
      <c r="C47" s="193" t="s">
        <v>119</v>
      </c>
      <c r="D47" s="193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  <row r="48" spans="1:22" ht="15">
      <c r="A48" s="216"/>
      <c r="B48" s="223" t="s">
        <v>92</v>
      </c>
      <c r="C48" s="193" t="s">
        <v>120</v>
      </c>
      <c r="D48" s="193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</row>
    <row r="49" spans="1:6" ht="15">
      <c r="A49" s="193"/>
      <c r="B49" s="223" t="s">
        <v>83</v>
      </c>
      <c r="C49" s="193" t="s">
        <v>121</v>
      </c>
      <c r="D49" s="193"/>
      <c r="F49" s="101"/>
    </row>
    <row r="50" spans="1:6" ht="15">
      <c r="A50" s="193"/>
      <c r="B50" s="223" t="s">
        <v>78</v>
      </c>
      <c r="C50" s="193" t="s">
        <v>122</v>
      </c>
      <c r="D50" s="193"/>
      <c r="F50" s="101"/>
    </row>
    <row r="51" spans="1:6" ht="15">
      <c r="A51" s="193"/>
      <c r="B51" s="223" t="s">
        <v>123</v>
      </c>
      <c r="C51" s="193" t="s">
        <v>124</v>
      </c>
      <c r="D51" s="193"/>
      <c r="F51" s="101"/>
    </row>
    <row r="52" spans="1:4" ht="15">
      <c r="A52" s="216"/>
      <c r="B52" s="224"/>
      <c r="C52" s="193"/>
      <c r="D52" s="193"/>
    </row>
  </sheetData>
  <sheetProtection/>
  <mergeCells count="19">
    <mergeCell ref="AA2:AA3"/>
    <mergeCell ref="A2:A3"/>
    <mergeCell ref="B2:B3"/>
    <mergeCell ref="C2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E1:F1"/>
    <mergeCell ref="G1:J1"/>
    <mergeCell ref="K1:N1"/>
    <mergeCell ref="O1:P1"/>
    <mergeCell ref="Q1:T1"/>
    <mergeCell ref="U1:V1"/>
  </mergeCells>
  <conditionalFormatting sqref="Q41">
    <cfRule type="cellIs" priority="5" dxfId="2" operator="equal" stopIfTrue="1">
      <formula>"O.K."</formula>
    </cfRule>
    <cfRule type="cellIs" priority="6" dxfId="3" operator="equal" stopIfTrue="1">
      <formula>"Chyba"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  <colBreaks count="1" manualBreakCount="1">
    <brk id="4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28125" style="129" bestFit="1" customWidth="1"/>
    <col min="2" max="2" width="19.28125" style="0" bestFit="1" customWidth="1"/>
    <col min="3" max="3" width="5.8515625" style="0" bestFit="1" customWidth="1"/>
    <col min="4" max="4" width="23.8515625" style="0" bestFit="1" customWidth="1"/>
    <col min="5" max="5" width="22.8515625" style="0" bestFit="1" customWidth="1"/>
  </cols>
  <sheetData>
    <row r="1" spans="1:3" ht="15">
      <c r="A1" s="130" t="s">
        <v>143</v>
      </c>
      <c r="B1" s="122">
        <v>400000</v>
      </c>
      <c r="C1" s="123" t="s">
        <v>129</v>
      </c>
    </row>
    <row r="2" spans="1:3" ht="15">
      <c r="A2" s="131" t="s">
        <v>127</v>
      </c>
      <c r="B2" s="127">
        <f>B1/10</f>
        <v>40000</v>
      </c>
      <c r="C2" s="126" t="s">
        <v>128</v>
      </c>
    </row>
    <row r="3" spans="1:3" ht="15">
      <c r="A3" s="138" t="s">
        <v>144</v>
      </c>
      <c r="B3" s="124">
        <f>B1-B2</f>
        <v>360000</v>
      </c>
      <c r="C3" s="125" t="s">
        <v>145</v>
      </c>
    </row>
    <row r="4" spans="1:3" ht="15">
      <c r="A4" s="139"/>
      <c r="B4" s="127"/>
      <c r="C4" s="111"/>
    </row>
    <row r="5" spans="1:3" ht="15">
      <c r="A5" s="139"/>
      <c r="B5" s="127"/>
      <c r="C5" s="111"/>
    </row>
    <row r="6" spans="1:5" ht="15">
      <c r="A6" s="130" t="s">
        <v>131</v>
      </c>
      <c r="B6" s="128">
        <f>'R4U23Z'!X4+'R4U19Z'!X4+'R4U19M'!X4+'R4U23M'!X4+'R4VM'!X4+'R4Z'!X4+'R4M'!X4+'R6M'!U4+'R6Z'!U4+'R6VM'!U4+'R6U23M'!U4+'R6U19M'!U4</f>
        <v>1802</v>
      </c>
      <c r="C6" s="123" t="s">
        <v>130</v>
      </c>
      <c r="D6" s="115">
        <f>B9*B6</f>
        <v>40000</v>
      </c>
      <c r="E6" s="115">
        <f>'R4U23Z'!Z4+'R4U19Z'!Z4+'R4U19M'!Z4+'R4U23M'!Z4+'R4VM'!Z4+'R4Z'!Z4+'R4M'!Z4+'R6M'!W4+'R6Z'!W4+'R6VM'!W4+'R6U23M'!W4+'R6U19M'!W4</f>
        <v>40000.00000000001</v>
      </c>
    </row>
    <row r="7" spans="1:3" ht="15">
      <c r="A7" s="131"/>
      <c r="B7" s="111"/>
      <c r="C7" s="126"/>
    </row>
    <row r="8" spans="1:3" ht="15">
      <c r="A8" s="131"/>
      <c r="B8" s="111"/>
      <c r="C8" s="126"/>
    </row>
    <row r="9" spans="1:5" ht="15">
      <c r="A9" s="138" t="s">
        <v>132</v>
      </c>
      <c r="B9" s="137">
        <f>B2/B6</f>
        <v>22.197558268590456</v>
      </c>
      <c r="C9" s="125" t="s">
        <v>139</v>
      </c>
      <c r="E9" s="115"/>
    </row>
    <row r="12" spans="1:6" ht="15">
      <c r="A12" s="130" t="s">
        <v>136</v>
      </c>
      <c r="B12" s="128">
        <f>'R4U23Z'!W4+'R4U19Z'!W4+'R4U19M'!W4+'R4U23M'!W4+'R4VM'!W4+'R4Z'!W4+'R4M'!W4+'R6M'!T4+'R6Z'!T4+'R6VM'!T4+'R6U23M'!T4+'R6U19M'!T4</f>
        <v>3340</v>
      </c>
      <c r="C12" s="128">
        <f>'R4U23Z'!X4+'R4U19Z'!X4+'R4U19M'!X4+'R4U23M'!X4+'R4VM'!X4+'R4Z'!X4+'R4M'!X4+'R6M'!U4+'R6Z'!U4+'R6VM'!U4+'R6U23M'!U4+'R6U19M'!U4</f>
        <v>1802</v>
      </c>
      <c r="D12" s="115">
        <f>'R4U23Z'!Y4+'R4U19Z'!Y4+'R4U19M'!Y4+'R4U23M'!Y4+'R4VM'!Y4+'R4Z'!Y4+'R4M'!Y4+'R6M'!V4+'R6Z'!V4+'R6VM'!V4+'R6U23M'!V4+'R6U19M'!V4</f>
        <v>178662.70430906396</v>
      </c>
      <c r="E12" s="115">
        <f>B12*B19</f>
        <v>178662.7043090639</v>
      </c>
      <c r="F12" s="115"/>
    </row>
    <row r="13" spans="1:5" ht="15">
      <c r="A13" s="131" t="s">
        <v>135</v>
      </c>
      <c r="B13" s="111">
        <f>rozhodci!X40</f>
        <v>990</v>
      </c>
      <c r="C13" s="126"/>
      <c r="D13" s="115">
        <f>rozhodci!Z40</f>
        <v>52956.90936106983</v>
      </c>
      <c r="E13" s="115">
        <f>B13*B19</f>
        <v>52956.90936106984</v>
      </c>
    </row>
    <row r="14" spans="1:5" ht="15">
      <c r="A14" s="131" t="s">
        <v>137</v>
      </c>
      <c r="B14" s="111">
        <f>organizace_zavodu!B16</f>
        <v>2400</v>
      </c>
      <c r="C14" s="126"/>
      <c r="D14" s="115">
        <f>organizace_zavodu!C16</f>
        <v>128380.38632986628</v>
      </c>
      <c r="E14" s="115">
        <f>B14*B19</f>
        <v>128380.38632986628</v>
      </c>
    </row>
    <row r="15" spans="1:5" ht="15">
      <c r="A15" s="131" t="s">
        <v>147</v>
      </c>
      <c r="B15" s="111">
        <f>SUM(B12:B14)</f>
        <v>6730</v>
      </c>
      <c r="C15" s="126" t="s">
        <v>140</v>
      </c>
      <c r="D15" s="115">
        <f>SUM(D12:D14)</f>
        <v>360000.0000000001</v>
      </c>
      <c r="E15" s="115">
        <f>B15*B19</f>
        <v>360000</v>
      </c>
    </row>
    <row r="16" spans="1:3" ht="15">
      <c r="A16" s="131"/>
      <c r="B16" s="111"/>
      <c r="C16" s="126"/>
    </row>
    <row r="17" spans="1:3" ht="15">
      <c r="A17" s="131"/>
      <c r="B17" s="111"/>
      <c r="C17" s="126"/>
    </row>
    <row r="18" spans="1:3" ht="15">
      <c r="A18" s="131"/>
      <c r="B18" s="111"/>
      <c r="C18" s="126"/>
    </row>
    <row r="19" spans="1:3" ht="15">
      <c r="A19" s="138" t="s">
        <v>141</v>
      </c>
      <c r="B19" s="137">
        <f>B3/B15</f>
        <v>53.49182763744428</v>
      </c>
      <c r="C19" s="125" t="s">
        <v>142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2"/>
  <sheetViews>
    <sheetView tabSelected="1" view="pageBreakPreview" zoomScale="60" zoomScaleNormal="80" zoomScalePageLayoutView="0" workbookViewId="0" topLeftCell="C1">
      <pane ySplit="1" topLeftCell="A2" activePane="bottomLeft" state="frozen"/>
      <selection pane="topLeft" activeCell="C1" sqref="C1"/>
      <selection pane="bottomLeft" activeCell="C1" sqref="C1"/>
    </sheetView>
  </sheetViews>
  <sheetFormatPr defaultColWidth="12.28125" defaultRowHeight="15"/>
  <cols>
    <col min="1" max="1" width="3.421875" style="242" hidden="1" customWidth="1"/>
    <col min="2" max="2" width="2.28125" style="242" hidden="1" customWidth="1"/>
    <col min="3" max="3" width="28.57421875" style="235" bestFit="1" customWidth="1"/>
    <col min="4" max="4" width="11.57421875" style="261" hidden="1" customWidth="1"/>
    <col min="5" max="5" width="11.57421875" style="261" bestFit="1" customWidth="1"/>
    <col min="6" max="6" width="33.00390625" style="260" bestFit="1" customWidth="1"/>
    <col min="7" max="7" width="13.00390625" style="242" hidden="1" customWidth="1"/>
    <col min="8" max="8" width="6.00390625" style="261" bestFit="1" customWidth="1"/>
    <col min="9" max="9" width="9.57421875" style="261" customWidth="1"/>
    <col min="10" max="10" width="11.28125" style="258" bestFit="1" customWidth="1"/>
    <col min="11" max="11" width="10.140625" style="258" bestFit="1" customWidth="1"/>
    <col min="12" max="12" width="13.8515625" style="259" bestFit="1" customWidth="1"/>
    <col min="13" max="13" width="10.57421875" style="259" bestFit="1" customWidth="1"/>
    <col min="14" max="14" width="24.421875" style="259" bestFit="1" customWidth="1"/>
    <col min="15" max="15" width="10.57421875" style="259" bestFit="1" customWidth="1"/>
    <col min="16" max="16" width="16.57421875" style="259" bestFit="1" customWidth="1"/>
    <col min="17" max="17" width="11.00390625" style="242" bestFit="1" customWidth="1"/>
    <col min="18" max="16384" width="12.28125" style="242" customWidth="1"/>
  </cols>
  <sheetData>
    <row r="1" spans="1:16" s="235" customFormat="1" ht="29.25" thickBot="1">
      <c r="A1" s="232"/>
      <c r="B1" s="357"/>
      <c r="C1" s="361" t="s">
        <v>153</v>
      </c>
      <c r="D1" s="362" t="s">
        <v>154</v>
      </c>
      <c r="E1" s="362" t="s">
        <v>154</v>
      </c>
      <c r="F1" s="363"/>
      <c r="G1" s="362"/>
      <c r="H1" s="364" t="s">
        <v>514</v>
      </c>
      <c r="I1" s="364" t="s">
        <v>515</v>
      </c>
      <c r="J1" s="302" t="s">
        <v>53</v>
      </c>
      <c r="K1" s="302" t="s">
        <v>54</v>
      </c>
      <c r="L1" s="302" t="s">
        <v>151</v>
      </c>
      <c r="M1" s="302" t="s">
        <v>149</v>
      </c>
      <c r="N1" s="302" t="s">
        <v>150</v>
      </c>
      <c r="O1" s="302" t="s">
        <v>155</v>
      </c>
      <c r="P1" s="365" t="s">
        <v>148</v>
      </c>
    </row>
    <row r="2" spans="1:16" ht="15.75" thickBot="1">
      <c r="A2" s="294"/>
      <c r="B2" s="295"/>
      <c r="C2" s="361"/>
      <c r="D2" s="296">
        <v>11</v>
      </c>
      <c r="E2" s="296">
        <v>11</v>
      </c>
      <c r="F2" s="297" t="s">
        <v>111</v>
      </c>
      <c r="G2" s="298"/>
      <c r="H2" s="299"/>
      <c r="I2" s="300"/>
      <c r="J2" s="301"/>
      <c r="K2" s="301"/>
      <c r="L2" s="302"/>
      <c r="M2" s="302">
        <v>534.9182763744428</v>
      </c>
      <c r="N2" s="302"/>
      <c r="O2" s="302"/>
      <c r="P2" s="303">
        <f>SUM(L2:O2)</f>
        <v>534.9182763744428</v>
      </c>
    </row>
    <row r="3" spans="1:16" ht="15.75" thickBot="1">
      <c r="A3" s="305">
        <v>20</v>
      </c>
      <c r="B3" s="358" t="s">
        <v>8</v>
      </c>
      <c r="C3" s="376"/>
      <c r="D3" s="291">
        <v>25</v>
      </c>
      <c r="E3" s="291">
        <v>25</v>
      </c>
      <c r="F3" s="292" t="s">
        <v>94</v>
      </c>
      <c r="G3" s="293"/>
      <c r="H3" s="269"/>
      <c r="I3" s="269"/>
      <c r="J3" s="272"/>
      <c r="K3" s="272"/>
      <c r="L3" s="274"/>
      <c r="M3" s="273">
        <v>1337.2956909361071</v>
      </c>
      <c r="N3" s="273"/>
      <c r="O3" s="273"/>
      <c r="P3" s="275">
        <f>SUM(L3:O3)</f>
        <v>1337.2956909361071</v>
      </c>
    </row>
    <row r="4" spans="1:16" ht="90">
      <c r="A4" s="304">
        <v>23</v>
      </c>
      <c r="B4" s="306" t="s">
        <v>36</v>
      </c>
      <c r="C4" s="377" t="s">
        <v>303</v>
      </c>
      <c r="D4" s="307">
        <v>50</v>
      </c>
      <c r="E4" s="307">
        <v>50</v>
      </c>
      <c r="F4" s="308" t="s">
        <v>304</v>
      </c>
      <c r="G4" s="280" t="s">
        <v>305</v>
      </c>
      <c r="H4" s="309">
        <v>28</v>
      </c>
      <c r="I4" s="310">
        <v>30</v>
      </c>
      <c r="J4" s="311">
        <f>H4*poznamky!$B$19</f>
        <v>1497.77117384844</v>
      </c>
      <c r="K4" s="311">
        <f>I4*poznamky!$B$9</f>
        <v>665.9267480577137</v>
      </c>
      <c r="L4" s="282">
        <f>SUM(J4:K4)</f>
        <v>2163.6979219061536</v>
      </c>
      <c r="M4" s="312"/>
      <c r="N4" s="312"/>
      <c r="O4" s="312"/>
      <c r="P4" s="313"/>
    </row>
    <row r="5" spans="1:16" ht="15">
      <c r="A5" s="240">
        <v>23</v>
      </c>
      <c r="B5" s="265" t="s">
        <v>9</v>
      </c>
      <c r="C5" s="378"/>
      <c r="D5" s="243">
        <v>50</v>
      </c>
      <c r="E5" s="243">
        <v>50</v>
      </c>
      <c r="F5" s="244" t="s">
        <v>81</v>
      </c>
      <c r="G5" s="245"/>
      <c r="H5" s="238"/>
      <c r="I5" s="238"/>
      <c r="J5" s="248"/>
      <c r="K5" s="248"/>
      <c r="L5" s="241"/>
      <c r="M5" s="234">
        <v>3476.968796433878</v>
      </c>
      <c r="N5" s="234"/>
      <c r="O5" s="234"/>
      <c r="P5" s="314"/>
    </row>
    <row r="6" spans="1:16" ht="15">
      <c r="A6" s="247"/>
      <c r="B6" s="276"/>
      <c r="C6" s="386"/>
      <c r="D6" s="243">
        <v>50</v>
      </c>
      <c r="E6" s="243">
        <v>50</v>
      </c>
      <c r="F6" s="244" t="s">
        <v>101</v>
      </c>
      <c r="G6" s="249"/>
      <c r="H6" s="250"/>
      <c r="I6" s="238"/>
      <c r="J6" s="246"/>
      <c r="K6" s="246"/>
      <c r="L6" s="234"/>
      <c r="M6" s="234">
        <v>2942.0505200594353</v>
      </c>
      <c r="N6" s="234"/>
      <c r="O6" s="234"/>
      <c r="P6" s="314"/>
    </row>
    <row r="7" spans="1:16" ht="15">
      <c r="A7" s="240">
        <v>12</v>
      </c>
      <c r="B7" s="265" t="s">
        <v>8</v>
      </c>
      <c r="C7" s="378"/>
      <c r="D7" s="243">
        <v>50</v>
      </c>
      <c r="E7" s="243">
        <v>50</v>
      </c>
      <c r="F7" s="244" t="s">
        <v>102</v>
      </c>
      <c r="G7" s="245"/>
      <c r="H7" s="238"/>
      <c r="I7" s="238"/>
      <c r="J7" s="248"/>
      <c r="K7" s="248"/>
      <c r="L7" s="241"/>
      <c r="M7" s="234">
        <v>1069.8365527488857</v>
      </c>
      <c r="N7" s="234"/>
      <c r="O7" s="234"/>
      <c r="P7" s="314"/>
    </row>
    <row r="8" spans="1:16" ht="15">
      <c r="A8" s="240">
        <v>30</v>
      </c>
      <c r="B8" s="265" t="s">
        <v>9</v>
      </c>
      <c r="C8" s="378"/>
      <c r="D8" s="243">
        <v>50</v>
      </c>
      <c r="E8" s="243">
        <v>50</v>
      </c>
      <c r="F8" s="244" t="s">
        <v>504</v>
      </c>
      <c r="G8" s="245"/>
      <c r="H8" s="238"/>
      <c r="I8" s="238"/>
      <c r="J8" s="248"/>
      <c r="K8" s="248"/>
      <c r="L8" s="241"/>
      <c r="M8" s="234">
        <v>534.9182763744428</v>
      </c>
      <c r="N8" s="234"/>
      <c r="O8" s="234"/>
      <c r="P8" s="314"/>
    </row>
    <row r="9" spans="1:16" ht="15">
      <c r="A9" s="247"/>
      <c r="B9" s="276"/>
      <c r="C9" s="386"/>
      <c r="D9" s="243">
        <v>50</v>
      </c>
      <c r="E9" s="243">
        <v>50</v>
      </c>
      <c r="F9" s="244" t="s">
        <v>112</v>
      </c>
      <c r="G9" s="249"/>
      <c r="H9" s="250"/>
      <c r="I9" s="238"/>
      <c r="J9" s="246"/>
      <c r="K9" s="246"/>
      <c r="L9" s="234"/>
      <c r="M9" s="234">
        <v>3744.4279346210997</v>
      </c>
      <c r="N9" s="234"/>
      <c r="O9" s="234"/>
      <c r="P9" s="314"/>
    </row>
    <row r="10" spans="1:16" ht="15">
      <c r="A10" s="247"/>
      <c r="B10" s="276"/>
      <c r="C10" s="386" t="s">
        <v>152</v>
      </c>
      <c r="D10" s="264">
        <v>50</v>
      </c>
      <c r="E10" s="264">
        <v>50</v>
      </c>
      <c r="F10" s="231">
        <v>400</v>
      </c>
      <c r="G10" s="250"/>
      <c r="H10" s="250"/>
      <c r="I10" s="250"/>
      <c r="J10" s="246"/>
      <c r="K10" s="246"/>
      <c r="L10" s="234"/>
      <c r="M10" s="233"/>
      <c r="N10" s="263">
        <f>F10*poznamky!$B$19</f>
        <v>21396.731054977714</v>
      </c>
      <c r="O10" s="234"/>
      <c r="P10" s="314"/>
    </row>
    <row r="11" spans="1:16" ht="120">
      <c r="A11" s="105">
        <v>6</v>
      </c>
      <c r="B11" s="265" t="s">
        <v>64</v>
      </c>
      <c r="C11" s="315" t="s">
        <v>29</v>
      </c>
      <c r="D11" s="251" t="s">
        <v>170</v>
      </c>
      <c r="E11" s="251">
        <v>50</v>
      </c>
      <c r="F11" s="252" t="s">
        <v>171</v>
      </c>
      <c r="G11" s="251" t="s">
        <v>172</v>
      </c>
      <c r="H11" s="240">
        <v>24</v>
      </c>
      <c r="I11" s="240">
        <v>9</v>
      </c>
      <c r="J11" s="248">
        <f>H11*poznamky!$B$19</f>
        <v>1283.8038632986627</v>
      </c>
      <c r="K11" s="248">
        <f>I11*poznamky!$B$9</f>
        <v>199.7780244173141</v>
      </c>
      <c r="L11" s="234">
        <f aca="true" t="shared" si="0" ref="L11:L32">SUM(J11:K11)</f>
        <v>1483.5818877159768</v>
      </c>
      <c r="M11" s="241"/>
      <c r="N11" s="241"/>
      <c r="O11" s="241"/>
      <c r="P11" s="316"/>
    </row>
    <row r="12" spans="1:16" ht="90">
      <c r="A12" s="105">
        <v>5</v>
      </c>
      <c r="B12" s="265" t="s">
        <v>36</v>
      </c>
      <c r="C12" s="379" t="s">
        <v>15</v>
      </c>
      <c r="D12" s="236" t="s">
        <v>397</v>
      </c>
      <c r="E12" s="236">
        <v>50</v>
      </c>
      <c r="F12" s="237" t="s">
        <v>398</v>
      </c>
      <c r="G12" s="238" t="s">
        <v>399</v>
      </c>
      <c r="H12" s="240">
        <v>20</v>
      </c>
      <c r="I12" s="240">
        <v>7</v>
      </c>
      <c r="J12" s="248">
        <f>H12*poznamky!$B$19</f>
        <v>1069.8365527488857</v>
      </c>
      <c r="K12" s="248">
        <f>I12*poznamky!$B$9</f>
        <v>155.3829078801332</v>
      </c>
      <c r="L12" s="234">
        <f t="shared" si="0"/>
        <v>1225.2194606290188</v>
      </c>
      <c r="M12" s="241"/>
      <c r="N12" s="241"/>
      <c r="O12" s="241"/>
      <c r="P12" s="316"/>
    </row>
    <row r="13" spans="1:16" ht="60">
      <c r="A13" s="105">
        <v>9</v>
      </c>
      <c r="B13" s="265" t="s">
        <v>36</v>
      </c>
      <c r="C13" s="379" t="s">
        <v>15</v>
      </c>
      <c r="D13" s="236" t="s">
        <v>397</v>
      </c>
      <c r="E13" s="236">
        <v>50</v>
      </c>
      <c r="F13" s="237" t="s">
        <v>408</v>
      </c>
      <c r="G13" s="238" t="s">
        <v>409</v>
      </c>
      <c r="H13" s="240">
        <v>8</v>
      </c>
      <c r="I13" s="240">
        <v>3</v>
      </c>
      <c r="J13" s="248">
        <f>H13*poznamky!$B$19</f>
        <v>427.93462109955425</v>
      </c>
      <c r="K13" s="248">
        <f>I13*poznamky!$B$9</f>
        <v>66.59267480577137</v>
      </c>
      <c r="L13" s="234">
        <f t="shared" si="0"/>
        <v>494.5272959053256</v>
      </c>
      <c r="M13" s="241"/>
      <c r="N13" s="241"/>
      <c r="O13" s="241"/>
      <c r="P13" s="316"/>
    </row>
    <row r="14" spans="1:16" ht="90">
      <c r="A14" s="105">
        <v>9</v>
      </c>
      <c r="B14" s="265" t="s">
        <v>36</v>
      </c>
      <c r="C14" s="379" t="s">
        <v>264</v>
      </c>
      <c r="D14" s="236" t="s">
        <v>265</v>
      </c>
      <c r="E14" s="236">
        <v>50</v>
      </c>
      <c r="F14" s="237" t="s">
        <v>266</v>
      </c>
      <c r="G14" s="238" t="s">
        <v>267</v>
      </c>
      <c r="H14" s="239">
        <v>40</v>
      </c>
      <c r="I14" s="240">
        <v>45</v>
      </c>
      <c r="J14" s="248">
        <f>H14*poznamky!$B$19</f>
        <v>2139.6731054977713</v>
      </c>
      <c r="K14" s="248">
        <f>I14*poznamky!$B$9</f>
        <v>998.8901220865705</v>
      </c>
      <c r="L14" s="234">
        <f t="shared" si="0"/>
        <v>3138.563227584342</v>
      </c>
      <c r="M14" s="241"/>
      <c r="N14" s="241"/>
      <c r="O14" s="241"/>
      <c r="P14" s="316"/>
    </row>
    <row r="15" spans="1:16" ht="90">
      <c r="A15" s="105">
        <v>17</v>
      </c>
      <c r="B15" s="265" t="s">
        <v>36</v>
      </c>
      <c r="C15" s="379" t="s">
        <v>286</v>
      </c>
      <c r="D15" s="236" t="s">
        <v>265</v>
      </c>
      <c r="E15" s="236">
        <v>50</v>
      </c>
      <c r="F15" s="237" t="s">
        <v>287</v>
      </c>
      <c r="G15" s="238" t="s">
        <v>288</v>
      </c>
      <c r="H15" s="239">
        <v>12</v>
      </c>
      <c r="I15" s="240">
        <v>36</v>
      </c>
      <c r="J15" s="248">
        <f>H15*poznamky!$B$19</f>
        <v>641.9019316493313</v>
      </c>
      <c r="K15" s="248">
        <f>I15*poznamky!$B$9</f>
        <v>799.1120976692564</v>
      </c>
      <c r="L15" s="234">
        <f t="shared" si="0"/>
        <v>1441.0140293185877</v>
      </c>
      <c r="M15" s="241"/>
      <c r="N15" s="241"/>
      <c r="O15" s="241"/>
      <c r="P15" s="316"/>
    </row>
    <row r="16" spans="1:16" ht="90">
      <c r="A16" s="105">
        <v>21</v>
      </c>
      <c r="B16" s="265" t="s">
        <v>36</v>
      </c>
      <c r="C16" s="379" t="s">
        <v>298</v>
      </c>
      <c r="D16" s="236" t="s">
        <v>265</v>
      </c>
      <c r="E16" s="236">
        <v>50</v>
      </c>
      <c r="F16" s="237" t="s">
        <v>299</v>
      </c>
      <c r="G16" s="238" t="s">
        <v>300</v>
      </c>
      <c r="H16" s="239">
        <v>20</v>
      </c>
      <c r="I16" s="240">
        <v>32</v>
      </c>
      <c r="J16" s="248">
        <f>H16*poznamky!$B$19</f>
        <v>1069.8365527488857</v>
      </c>
      <c r="K16" s="248">
        <f>I16*poznamky!$B$9</f>
        <v>710.3218645948946</v>
      </c>
      <c r="L16" s="234">
        <f t="shared" si="0"/>
        <v>1780.1584173437802</v>
      </c>
      <c r="M16" s="241"/>
      <c r="N16" s="241"/>
      <c r="O16" s="241"/>
      <c r="P16" s="316"/>
    </row>
    <row r="17" spans="1:16" ht="75">
      <c r="A17" s="105">
        <v>33</v>
      </c>
      <c r="B17" s="265" t="s">
        <v>9</v>
      </c>
      <c r="C17" s="379" t="s">
        <v>298</v>
      </c>
      <c r="D17" s="236" t="s">
        <v>265</v>
      </c>
      <c r="E17" s="236">
        <v>50</v>
      </c>
      <c r="F17" s="237" t="s">
        <v>332</v>
      </c>
      <c r="G17" s="238" t="s">
        <v>333</v>
      </c>
      <c r="H17" s="239">
        <v>12</v>
      </c>
      <c r="I17" s="240">
        <v>20</v>
      </c>
      <c r="J17" s="248">
        <f>H17*poznamky!$B$19</f>
        <v>641.9019316493313</v>
      </c>
      <c r="K17" s="248">
        <f>I17*poznamky!$B$9</f>
        <v>443.9511653718091</v>
      </c>
      <c r="L17" s="234">
        <f t="shared" si="0"/>
        <v>1085.8530970211405</v>
      </c>
      <c r="M17" s="241"/>
      <c r="N17" s="241"/>
      <c r="O17" s="241"/>
      <c r="P17" s="314"/>
    </row>
    <row r="18" spans="1:16" ht="60.75" thickBot="1">
      <c r="A18" s="105">
        <v>45</v>
      </c>
      <c r="B18" s="265" t="s">
        <v>9</v>
      </c>
      <c r="C18" s="380" t="s">
        <v>360</v>
      </c>
      <c r="D18" s="317" t="s">
        <v>265</v>
      </c>
      <c r="E18" s="317">
        <v>50</v>
      </c>
      <c r="F18" s="318" t="s">
        <v>361</v>
      </c>
      <c r="G18" s="287" t="s">
        <v>362</v>
      </c>
      <c r="H18" s="319">
        <v>4</v>
      </c>
      <c r="I18" s="320">
        <v>8</v>
      </c>
      <c r="J18" s="321">
        <f>H18*poznamky!$B$19</f>
        <v>213.96731054977712</v>
      </c>
      <c r="K18" s="321">
        <f>I18*poznamky!$B$9</f>
        <v>177.58046614872364</v>
      </c>
      <c r="L18" s="289">
        <f t="shared" si="0"/>
        <v>391.5477766985008</v>
      </c>
      <c r="M18" s="322"/>
      <c r="N18" s="322"/>
      <c r="O18" s="322"/>
      <c r="P18" s="323">
        <f>SUM(L4:O18)</f>
        <v>46369.09624933828</v>
      </c>
    </row>
    <row r="19" spans="1:16" ht="60.75" thickBot="1">
      <c r="A19" s="105">
        <v>46</v>
      </c>
      <c r="B19" s="265" t="s">
        <v>9</v>
      </c>
      <c r="C19" s="375" t="s">
        <v>363</v>
      </c>
      <c r="D19" s="267">
        <v>72</v>
      </c>
      <c r="E19" s="267">
        <v>72</v>
      </c>
      <c r="F19" s="268" t="s">
        <v>364</v>
      </c>
      <c r="G19" s="269" t="s">
        <v>365</v>
      </c>
      <c r="H19" s="270">
        <v>16</v>
      </c>
      <c r="I19" s="271">
        <v>7</v>
      </c>
      <c r="J19" s="272">
        <f>H19*poznamky!$B$19</f>
        <v>855.8692421991085</v>
      </c>
      <c r="K19" s="272">
        <f>I19*poznamky!$B$9</f>
        <v>155.3829078801332</v>
      </c>
      <c r="L19" s="273">
        <f t="shared" si="0"/>
        <v>1011.2521500792417</v>
      </c>
      <c r="M19" s="274"/>
      <c r="N19" s="274"/>
      <c r="O19" s="274"/>
      <c r="P19" s="275">
        <f>SUM(L19)</f>
        <v>1011.2521500792417</v>
      </c>
    </row>
    <row r="20" spans="1:16" ht="105">
      <c r="A20" s="105">
        <v>1</v>
      </c>
      <c r="B20" s="265" t="s">
        <v>61</v>
      </c>
      <c r="C20" s="340" t="s">
        <v>206</v>
      </c>
      <c r="D20" s="341">
        <v>109</v>
      </c>
      <c r="E20" s="341">
        <v>109</v>
      </c>
      <c r="F20" s="342" t="s">
        <v>207</v>
      </c>
      <c r="G20" s="341" t="s">
        <v>208</v>
      </c>
      <c r="H20" s="310">
        <v>36</v>
      </c>
      <c r="I20" s="310">
        <v>6</v>
      </c>
      <c r="J20" s="311">
        <f>H20*poznamky!$B$19</f>
        <v>1925.705794947994</v>
      </c>
      <c r="K20" s="311">
        <f>I20*poznamky!$B$9</f>
        <v>133.18534961154273</v>
      </c>
      <c r="L20" s="282">
        <f t="shared" si="0"/>
        <v>2058.8911445595368</v>
      </c>
      <c r="M20" s="312"/>
      <c r="N20" s="312"/>
      <c r="O20" s="312"/>
      <c r="P20" s="313"/>
    </row>
    <row r="21" spans="1:16" ht="105">
      <c r="A21" s="105">
        <v>1</v>
      </c>
      <c r="B21" s="265" t="s">
        <v>61</v>
      </c>
      <c r="C21" s="315" t="s">
        <v>193</v>
      </c>
      <c r="D21" s="251">
        <v>109</v>
      </c>
      <c r="E21" s="251">
        <v>109</v>
      </c>
      <c r="F21" s="252" t="s">
        <v>194</v>
      </c>
      <c r="G21" s="251" t="s">
        <v>195</v>
      </c>
      <c r="H21" s="240">
        <v>36</v>
      </c>
      <c r="I21" s="240">
        <v>4</v>
      </c>
      <c r="J21" s="248">
        <f>H21*poznamky!$B$19</f>
        <v>1925.705794947994</v>
      </c>
      <c r="K21" s="248">
        <f>I21*poznamky!$B$9</f>
        <v>88.79023307436182</v>
      </c>
      <c r="L21" s="234">
        <f t="shared" si="0"/>
        <v>2014.4960280223559</v>
      </c>
      <c r="M21" s="241"/>
      <c r="N21" s="241"/>
      <c r="O21" s="241"/>
      <c r="P21" s="316"/>
    </row>
    <row r="22" spans="1:16" ht="120">
      <c r="A22" s="105">
        <v>2</v>
      </c>
      <c r="B22" s="265" t="s">
        <v>64</v>
      </c>
      <c r="C22" s="315" t="s">
        <v>196</v>
      </c>
      <c r="D22" s="251">
        <v>109</v>
      </c>
      <c r="E22" s="251">
        <v>109</v>
      </c>
      <c r="F22" s="252" t="s">
        <v>197</v>
      </c>
      <c r="G22" s="251" t="s">
        <v>198</v>
      </c>
      <c r="H22" s="240">
        <v>36</v>
      </c>
      <c r="I22" s="240">
        <v>3</v>
      </c>
      <c r="J22" s="248">
        <f>H22*poznamky!$B$19</f>
        <v>1925.705794947994</v>
      </c>
      <c r="K22" s="248">
        <f>I22*poznamky!$B$9</f>
        <v>66.59267480577137</v>
      </c>
      <c r="L22" s="234">
        <f t="shared" si="0"/>
        <v>1992.2984697537654</v>
      </c>
      <c r="M22" s="241"/>
      <c r="N22" s="241"/>
      <c r="O22" s="241"/>
      <c r="P22" s="316"/>
    </row>
    <row r="23" spans="1:16" ht="120">
      <c r="A23" s="105">
        <v>1</v>
      </c>
      <c r="B23" s="265" t="s">
        <v>64</v>
      </c>
      <c r="C23" s="315" t="s">
        <v>157</v>
      </c>
      <c r="D23" s="251">
        <v>109</v>
      </c>
      <c r="E23" s="251">
        <v>109</v>
      </c>
      <c r="F23" s="252" t="s">
        <v>158</v>
      </c>
      <c r="G23" s="251" t="s">
        <v>159</v>
      </c>
      <c r="H23" s="240">
        <v>36</v>
      </c>
      <c r="I23" s="240">
        <v>14</v>
      </c>
      <c r="J23" s="248">
        <f>H23*poznamky!$B$19</f>
        <v>1925.705794947994</v>
      </c>
      <c r="K23" s="248">
        <f>I23*poznamky!$B$9</f>
        <v>310.7658157602664</v>
      </c>
      <c r="L23" s="234">
        <f t="shared" si="0"/>
        <v>2236.4716107082604</v>
      </c>
      <c r="M23" s="241"/>
      <c r="N23" s="241"/>
      <c r="O23" s="241"/>
      <c r="P23" s="316"/>
    </row>
    <row r="24" spans="1:16" ht="90">
      <c r="A24" s="105">
        <v>9</v>
      </c>
      <c r="B24" s="265" t="s">
        <v>36</v>
      </c>
      <c r="C24" s="315" t="s">
        <v>178</v>
      </c>
      <c r="D24" s="251">
        <v>109</v>
      </c>
      <c r="E24" s="251">
        <v>109</v>
      </c>
      <c r="F24" s="252" t="s">
        <v>179</v>
      </c>
      <c r="G24" s="251" t="s">
        <v>180</v>
      </c>
      <c r="H24" s="240">
        <v>6</v>
      </c>
      <c r="I24" s="240">
        <v>6</v>
      </c>
      <c r="J24" s="248">
        <f>H24*poznamky!$B$19</f>
        <v>320.9509658246657</v>
      </c>
      <c r="K24" s="248">
        <f>I24*poznamky!$B$9</f>
        <v>133.18534961154273</v>
      </c>
      <c r="L24" s="234">
        <f t="shared" si="0"/>
        <v>454.1363154362084</v>
      </c>
      <c r="M24" s="241"/>
      <c r="N24" s="241"/>
      <c r="O24" s="241"/>
      <c r="P24" s="316"/>
    </row>
    <row r="25" spans="1:16" ht="75">
      <c r="A25" s="105">
        <v>1</v>
      </c>
      <c r="B25" s="265" t="s">
        <v>8</v>
      </c>
      <c r="C25" s="379" t="s">
        <v>178</v>
      </c>
      <c r="D25" s="236">
        <v>109</v>
      </c>
      <c r="E25" s="236">
        <v>109</v>
      </c>
      <c r="F25" s="237" t="s">
        <v>247</v>
      </c>
      <c r="G25" s="238" t="s">
        <v>248</v>
      </c>
      <c r="H25" s="239">
        <v>56</v>
      </c>
      <c r="I25" s="240">
        <v>53</v>
      </c>
      <c r="J25" s="248">
        <f>H25*poznamky!$B$19</f>
        <v>2995.54234769688</v>
      </c>
      <c r="K25" s="248">
        <f>I25*poznamky!$B$9</f>
        <v>1176.4705882352941</v>
      </c>
      <c r="L25" s="234">
        <f t="shared" si="0"/>
        <v>4172.0129359321745</v>
      </c>
      <c r="M25" s="241"/>
      <c r="N25" s="241"/>
      <c r="O25" s="241"/>
      <c r="P25" s="316"/>
    </row>
    <row r="26" spans="1:16" ht="75">
      <c r="A26" s="105">
        <v>3</v>
      </c>
      <c r="B26" s="265" t="s">
        <v>8</v>
      </c>
      <c r="C26" s="379" t="s">
        <v>157</v>
      </c>
      <c r="D26" s="236">
        <v>109</v>
      </c>
      <c r="E26" s="236">
        <v>109</v>
      </c>
      <c r="F26" s="237" t="s">
        <v>252</v>
      </c>
      <c r="G26" s="238" t="s">
        <v>253</v>
      </c>
      <c r="H26" s="239">
        <v>48</v>
      </c>
      <c r="I26" s="240">
        <v>51</v>
      </c>
      <c r="J26" s="248">
        <f>H26*poznamky!$B$19</f>
        <v>2567.6077265973254</v>
      </c>
      <c r="K26" s="248">
        <f>I26*poznamky!$B$9</f>
        <v>1132.0754716981132</v>
      </c>
      <c r="L26" s="234">
        <f t="shared" si="0"/>
        <v>3699.6831982954386</v>
      </c>
      <c r="M26" s="241"/>
      <c r="N26" s="241"/>
      <c r="O26" s="241"/>
      <c r="P26" s="316"/>
    </row>
    <row r="27" spans="1:16" ht="60">
      <c r="A27" s="105">
        <v>30</v>
      </c>
      <c r="B27" s="265" t="s">
        <v>9</v>
      </c>
      <c r="C27" s="379" t="s">
        <v>322</v>
      </c>
      <c r="D27" s="236">
        <v>109</v>
      </c>
      <c r="E27" s="236">
        <v>109</v>
      </c>
      <c r="F27" s="237" t="s">
        <v>323</v>
      </c>
      <c r="G27" s="238" t="s">
        <v>324</v>
      </c>
      <c r="H27" s="239">
        <v>16</v>
      </c>
      <c r="I27" s="240">
        <v>23</v>
      </c>
      <c r="J27" s="248">
        <f>H27*poznamky!$B$19</f>
        <v>855.8692421991085</v>
      </c>
      <c r="K27" s="248">
        <f>I27*poznamky!$B$9</f>
        <v>510.5438401775805</v>
      </c>
      <c r="L27" s="234">
        <f t="shared" si="0"/>
        <v>1366.413082376689</v>
      </c>
      <c r="M27" s="241"/>
      <c r="N27" s="241"/>
      <c r="O27" s="241"/>
      <c r="P27" s="316"/>
    </row>
    <row r="28" spans="1:16" ht="60">
      <c r="A28" s="105">
        <v>38</v>
      </c>
      <c r="B28" s="265" t="s">
        <v>9</v>
      </c>
      <c r="C28" s="379" t="s">
        <v>206</v>
      </c>
      <c r="D28" s="236">
        <v>109</v>
      </c>
      <c r="E28" s="236">
        <v>109</v>
      </c>
      <c r="F28" s="237" t="s">
        <v>345</v>
      </c>
      <c r="G28" s="238" t="s">
        <v>346</v>
      </c>
      <c r="H28" s="239">
        <v>4</v>
      </c>
      <c r="I28" s="240">
        <v>15</v>
      </c>
      <c r="J28" s="248">
        <f>H28*poznamky!$B$19</f>
        <v>213.96731054977712</v>
      </c>
      <c r="K28" s="248">
        <f>I28*poznamky!$B$9</f>
        <v>332.96337402885683</v>
      </c>
      <c r="L28" s="234">
        <f t="shared" si="0"/>
        <v>546.930684578634</v>
      </c>
      <c r="M28" s="241"/>
      <c r="N28" s="241"/>
      <c r="O28" s="241"/>
      <c r="P28" s="316"/>
    </row>
    <row r="29" spans="1:16" ht="75">
      <c r="A29" s="105">
        <v>1</v>
      </c>
      <c r="B29" s="265" t="s">
        <v>8</v>
      </c>
      <c r="C29" s="379" t="s">
        <v>193</v>
      </c>
      <c r="D29" s="236">
        <v>109</v>
      </c>
      <c r="E29" s="236">
        <v>109</v>
      </c>
      <c r="F29" s="237" t="s">
        <v>384</v>
      </c>
      <c r="G29" s="238" t="s">
        <v>385</v>
      </c>
      <c r="H29" s="240">
        <v>56</v>
      </c>
      <c r="I29" s="240">
        <v>12</v>
      </c>
      <c r="J29" s="248">
        <f>H29*poznamky!$B$19</f>
        <v>2995.54234769688</v>
      </c>
      <c r="K29" s="248">
        <f>I29*poznamky!$B$9</f>
        <v>266.37069922308547</v>
      </c>
      <c r="L29" s="234">
        <f t="shared" si="0"/>
        <v>3261.9130469199654</v>
      </c>
      <c r="M29" s="241"/>
      <c r="N29" s="241"/>
      <c r="O29" s="241"/>
      <c r="P29" s="316"/>
    </row>
    <row r="30" spans="1:16" ht="90">
      <c r="A30" s="105">
        <v>3</v>
      </c>
      <c r="B30" s="265" t="s">
        <v>36</v>
      </c>
      <c r="C30" s="379" t="s">
        <v>390</v>
      </c>
      <c r="D30" s="236">
        <v>109</v>
      </c>
      <c r="E30" s="236">
        <v>109</v>
      </c>
      <c r="F30" s="237" t="s">
        <v>391</v>
      </c>
      <c r="G30" s="238" t="s">
        <v>392</v>
      </c>
      <c r="H30" s="240">
        <v>60</v>
      </c>
      <c r="I30" s="240">
        <v>10</v>
      </c>
      <c r="J30" s="248">
        <f>H30*poznamky!$B$19</f>
        <v>3209.5096582466567</v>
      </c>
      <c r="K30" s="248">
        <f>I30*poznamky!$B$9</f>
        <v>221.97558268590456</v>
      </c>
      <c r="L30" s="234">
        <f t="shared" si="0"/>
        <v>3431.4852409325613</v>
      </c>
      <c r="M30" s="241"/>
      <c r="N30" s="241"/>
      <c r="O30" s="241"/>
      <c r="P30" s="316"/>
    </row>
    <row r="31" spans="1:16" ht="90">
      <c r="A31" s="105">
        <v>1</v>
      </c>
      <c r="B31" s="265" t="s">
        <v>36</v>
      </c>
      <c r="C31" s="379" t="s">
        <v>206</v>
      </c>
      <c r="D31" s="236">
        <v>109</v>
      </c>
      <c r="E31" s="236">
        <v>109</v>
      </c>
      <c r="F31" s="237" t="s">
        <v>417</v>
      </c>
      <c r="G31" s="238" t="s">
        <v>418</v>
      </c>
      <c r="H31" s="253">
        <v>52</v>
      </c>
      <c r="I31" s="253">
        <v>12</v>
      </c>
      <c r="J31" s="248">
        <f>H31*poznamky!$B$19</f>
        <v>2781.5750371471026</v>
      </c>
      <c r="K31" s="248">
        <f>I31*poznamky!$B$9</f>
        <v>266.37069922308547</v>
      </c>
      <c r="L31" s="234">
        <f t="shared" si="0"/>
        <v>3047.945736370188</v>
      </c>
      <c r="M31" s="254"/>
      <c r="N31" s="254"/>
      <c r="O31" s="254"/>
      <c r="P31" s="324"/>
    </row>
    <row r="32" spans="1:16" ht="90">
      <c r="A32" s="105">
        <v>1</v>
      </c>
      <c r="B32" s="265" t="s">
        <v>36</v>
      </c>
      <c r="C32" s="379" t="s">
        <v>196</v>
      </c>
      <c r="D32" s="236">
        <v>109</v>
      </c>
      <c r="E32" s="236">
        <v>109</v>
      </c>
      <c r="F32" s="237" t="s">
        <v>482</v>
      </c>
      <c r="G32" s="238" t="s">
        <v>483</v>
      </c>
      <c r="H32" s="253">
        <v>36</v>
      </c>
      <c r="I32" s="253">
        <v>1</v>
      </c>
      <c r="J32" s="248">
        <f>H32*poznamky!$B$19</f>
        <v>1925.705794947994</v>
      </c>
      <c r="K32" s="248">
        <f>I32*poznamky!$B$9</f>
        <v>22.197558268590456</v>
      </c>
      <c r="L32" s="234">
        <f t="shared" si="0"/>
        <v>1947.9033532165845</v>
      </c>
      <c r="M32" s="254"/>
      <c r="N32" s="254"/>
      <c r="O32" s="254">
        <v>5390</v>
      </c>
      <c r="P32" s="316"/>
    </row>
    <row r="33" spans="1:16" ht="15">
      <c r="A33" s="240">
        <v>1</v>
      </c>
      <c r="B33" s="265" t="s">
        <v>61</v>
      </c>
      <c r="C33" s="378"/>
      <c r="D33" s="243">
        <v>109</v>
      </c>
      <c r="E33" s="243">
        <v>109</v>
      </c>
      <c r="F33" s="244" t="s">
        <v>496</v>
      </c>
      <c r="G33" s="245"/>
      <c r="H33" s="251"/>
      <c r="I33" s="251"/>
      <c r="J33" s="248"/>
      <c r="K33" s="248"/>
      <c r="L33" s="241"/>
      <c r="M33" s="234">
        <v>534.9182763744428</v>
      </c>
      <c r="N33" s="234"/>
      <c r="O33" s="234"/>
      <c r="P33" s="314"/>
    </row>
    <row r="34" spans="1:16" ht="15">
      <c r="A34" s="247"/>
      <c r="B34" s="276"/>
      <c r="C34" s="386" t="s">
        <v>152</v>
      </c>
      <c r="D34" s="264">
        <v>109</v>
      </c>
      <c r="E34" s="264">
        <v>109</v>
      </c>
      <c r="F34" s="231">
        <v>200</v>
      </c>
      <c r="G34" s="250"/>
      <c r="H34" s="250"/>
      <c r="I34" s="250"/>
      <c r="J34" s="246"/>
      <c r="K34" s="246"/>
      <c r="L34" s="234"/>
      <c r="M34" s="234"/>
      <c r="N34" s="263">
        <f>F34*poznamky!$B$19</f>
        <v>10698.365527488857</v>
      </c>
      <c r="O34" s="234"/>
      <c r="P34" s="314"/>
    </row>
    <row r="35" spans="1:16" ht="90.75" thickBot="1">
      <c r="A35" s="328">
        <v>2</v>
      </c>
      <c r="B35" s="329" t="s">
        <v>36</v>
      </c>
      <c r="C35" s="381" t="s">
        <v>322</v>
      </c>
      <c r="D35" s="330" t="s">
        <v>443</v>
      </c>
      <c r="E35" s="330">
        <v>109</v>
      </c>
      <c r="F35" s="331" t="s">
        <v>444</v>
      </c>
      <c r="G35" s="332" t="s">
        <v>445</v>
      </c>
      <c r="H35" s="333">
        <v>36</v>
      </c>
      <c r="I35" s="333">
        <v>5</v>
      </c>
      <c r="J35" s="334">
        <f>H35*poznamky!$B$19</f>
        <v>1925.705794947994</v>
      </c>
      <c r="K35" s="334">
        <f>I35*poznamky!$B$9</f>
        <v>110.98779134295228</v>
      </c>
      <c r="L35" s="266">
        <f aca="true" t="shared" si="1" ref="L35:L42">SUM(J35:K35)</f>
        <v>2036.6935862909463</v>
      </c>
      <c r="M35" s="335"/>
      <c r="N35" s="335"/>
      <c r="O35" s="335">
        <v>3801</v>
      </c>
      <c r="P35" s="336">
        <f>SUM(L20:O35)</f>
        <v>52691.558237256606</v>
      </c>
    </row>
    <row r="36" spans="1:16" ht="75">
      <c r="A36" s="158">
        <v>35</v>
      </c>
      <c r="B36" s="359" t="s">
        <v>8</v>
      </c>
      <c r="C36" s="377" t="s">
        <v>52</v>
      </c>
      <c r="D36" s="307">
        <v>111</v>
      </c>
      <c r="E36" s="307">
        <v>111</v>
      </c>
      <c r="F36" s="308" t="s">
        <v>337</v>
      </c>
      <c r="G36" s="280" t="s">
        <v>338</v>
      </c>
      <c r="H36" s="309">
        <v>24</v>
      </c>
      <c r="I36" s="310">
        <v>18</v>
      </c>
      <c r="J36" s="311">
        <f>H36*poznamky!$B$19</f>
        <v>1283.8038632986627</v>
      </c>
      <c r="K36" s="311">
        <f>I36*poznamky!$B$9</f>
        <v>399.5560488346282</v>
      </c>
      <c r="L36" s="282">
        <f t="shared" si="1"/>
        <v>1683.359912133291</v>
      </c>
      <c r="M36" s="312"/>
      <c r="N36" s="312"/>
      <c r="O36" s="312"/>
      <c r="P36" s="313"/>
    </row>
    <row r="37" spans="1:16" ht="60.75" thickBot="1">
      <c r="A37" s="337">
        <v>9</v>
      </c>
      <c r="B37" s="360" t="s">
        <v>9</v>
      </c>
      <c r="C37" s="380" t="s">
        <v>52</v>
      </c>
      <c r="D37" s="317">
        <v>111</v>
      </c>
      <c r="E37" s="317">
        <v>111</v>
      </c>
      <c r="F37" s="318" t="s">
        <v>432</v>
      </c>
      <c r="G37" s="287" t="s">
        <v>433</v>
      </c>
      <c r="H37" s="320">
        <v>8</v>
      </c>
      <c r="I37" s="320">
        <v>4</v>
      </c>
      <c r="J37" s="321">
        <f>H37*poznamky!$B$19</f>
        <v>427.93462109955425</v>
      </c>
      <c r="K37" s="321">
        <f>I37*poznamky!$B$9</f>
        <v>88.79023307436182</v>
      </c>
      <c r="L37" s="289">
        <f t="shared" si="1"/>
        <v>516.7248541739161</v>
      </c>
      <c r="M37" s="322"/>
      <c r="N37" s="322"/>
      <c r="O37" s="322"/>
      <c r="P37" s="323">
        <f>SUM(L36:O37)</f>
        <v>2200.0847663072072</v>
      </c>
    </row>
    <row r="38" spans="1:16" ht="120">
      <c r="A38" s="304">
        <v>3</v>
      </c>
      <c r="B38" s="306" t="s">
        <v>64</v>
      </c>
      <c r="C38" s="340" t="s">
        <v>37</v>
      </c>
      <c r="D38" s="341">
        <v>113</v>
      </c>
      <c r="E38" s="341">
        <v>113</v>
      </c>
      <c r="F38" s="342" t="s">
        <v>213</v>
      </c>
      <c r="G38" s="341" t="s">
        <v>214</v>
      </c>
      <c r="H38" s="310">
        <v>30</v>
      </c>
      <c r="I38" s="310">
        <v>4</v>
      </c>
      <c r="J38" s="311">
        <f>H38*poznamky!$B$19</f>
        <v>1604.7548291233284</v>
      </c>
      <c r="K38" s="311">
        <f>I38*poznamky!$B$9</f>
        <v>88.79023307436182</v>
      </c>
      <c r="L38" s="282">
        <f t="shared" si="1"/>
        <v>1693.5450621976902</v>
      </c>
      <c r="M38" s="312"/>
      <c r="N38" s="312"/>
      <c r="O38" s="312"/>
      <c r="P38" s="313"/>
    </row>
    <row r="39" spans="1:16" ht="90">
      <c r="A39" s="105">
        <v>8</v>
      </c>
      <c r="B39" s="265" t="s">
        <v>36</v>
      </c>
      <c r="C39" s="315" t="s">
        <v>65</v>
      </c>
      <c r="D39" s="251">
        <v>113</v>
      </c>
      <c r="E39" s="251">
        <v>113</v>
      </c>
      <c r="F39" s="252" t="s">
        <v>176</v>
      </c>
      <c r="G39" s="251" t="s">
        <v>177</v>
      </c>
      <c r="H39" s="240">
        <v>18</v>
      </c>
      <c r="I39" s="240">
        <v>7</v>
      </c>
      <c r="J39" s="248">
        <f>H39*poznamky!$B$19</f>
        <v>962.852897473997</v>
      </c>
      <c r="K39" s="248">
        <f>I39*poznamky!$B$9</f>
        <v>155.3829078801332</v>
      </c>
      <c r="L39" s="234">
        <f t="shared" si="1"/>
        <v>1118.2358053541302</v>
      </c>
      <c r="M39" s="241"/>
      <c r="N39" s="241"/>
      <c r="O39" s="241"/>
      <c r="P39" s="316"/>
    </row>
    <row r="40" spans="1:16" ht="75">
      <c r="A40" s="105">
        <v>15</v>
      </c>
      <c r="B40" s="265" t="s">
        <v>8</v>
      </c>
      <c r="C40" s="379" t="s">
        <v>284</v>
      </c>
      <c r="D40" s="236">
        <v>113</v>
      </c>
      <c r="E40" s="236">
        <v>113</v>
      </c>
      <c r="F40" s="237" t="s">
        <v>285</v>
      </c>
      <c r="G40" s="238" t="s">
        <v>43</v>
      </c>
      <c r="H40" s="239">
        <v>52</v>
      </c>
      <c r="I40" s="240">
        <v>38</v>
      </c>
      <c r="J40" s="248">
        <f>H40*poznamky!$B$19</f>
        <v>2781.5750371471026</v>
      </c>
      <c r="K40" s="248">
        <f>I40*poznamky!$B$9</f>
        <v>843.5072142064373</v>
      </c>
      <c r="L40" s="234">
        <f t="shared" si="1"/>
        <v>3625.08225135354</v>
      </c>
      <c r="M40" s="241"/>
      <c r="N40" s="241"/>
      <c r="O40" s="241"/>
      <c r="P40" s="316"/>
    </row>
    <row r="41" spans="1:16" ht="60">
      <c r="A41" s="105">
        <v>50</v>
      </c>
      <c r="B41" s="265" t="s">
        <v>9</v>
      </c>
      <c r="C41" s="379" t="s">
        <v>374</v>
      </c>
      <c r="D41" s="236">
        <v>113</v>
      </c>
      <c r="E41" s="236">
        <v>113</v>
      </c>
      <c r="F41" s="237" t="s">
        <v>375</v>
      </c>
      <c r="G41" s="238" t="s">
        <v>376</v>
      </c>
      <c r="H41" s="239">
        <v>4</v>
      </c>
      <c r="I41" s="240">
        <v>3</v>
      </c>
      <c r="J41" s="248">
        <f>H41*poznamky!$B$19</f>
        <v>213.96731054977712</v>
      </c>
      <c r="K41" s="248">
        <f>I41*poznamky!$B$9</f>
        <v>66.59267480577137</v>
      </c>
      <c r="L41" s="234">
        <f t="shared" si="1"/>
        <v>280.5599853555485</v>
      </c>
      <c r="M41" s="241"/>
      <c r="N41" s="241"/>
      <c r="O41" s="241"/>
      <c r="P41" s="316"/>
    </row>
    <row r="42" spans="1:16" ht="75">
      <c r="A42" s="105">
        <v>2</v>
      </c>
      <c r="B42" s="265" t="s">
        <v>8</v>
      </c>
      <c r="C42" s="379" t="s">
        <v>33</v>
      </c>
      <c r="D42" s="236">
        <v>113</v>
      </c>
      <c r="E42" s="236">
        <v>113</v>
      </c>
      <c r="F42" s="237" t="s">
        <v>419</v>
      </c>
      <c r="G42" s="238" t="s">
        <v>420</v>
      </c>
      <c r="H42" s="253">
        <v>56</v>
      </c>
      <c r="I42" s="253">
        <v>11</v>
      </c>
      <c r="J42" s="248">
        <f>H42*poznamky!$B$19</f>
        <v>2995.54234769688</v>
      </c>
      <c r="K42" s="248">
        <f>I42*poznamky!$B$9</f>
        <v>244.173140954495</v>
      </c>
      <c r="L42" s="234">
        <f t="shared" si="1"/>
        <v>3239.715488651375</v>
      </c>
      <c r="M42" s="254"/>
      <c r="N42" s="254"/>
      <c r="O42" s="254"/>
      <c r="P42" s="324"/>
    </row>
    <row r="43" spans="1:16" ht="15">
      <c r="A43" s="240">
        <v>28</v>
      </c>
      <c r="B43" s="265" t="s">
        <v>8</v>
      </c>
      <c r="C43" s="378"/>
      <c r="D43" s="243">
        <v>113</v>
      </c>
      <c r="E43" s="243">
        <v>113</v>
      </c>
      <c r="F43" s="244" t="s">
        <v>84</v>
      </c>
      <c r="G43" s="245"/>
      <c r="H43" s="238"/>
      <c r="I43" s="238"/>
      <c r="J43" s="248"/>
      <c r="K43" s="248"/>
      <c r="L43" s="241"/>
      <c r="M43" s="234">
        <v>802.3774145616642</v>
      </c>
      <c r="N43" s="234"/>
      <c r="O43" s="234"/>
      <c r="P43" s="314"/>
    </row>
    <row r="44" spans="1:16" ht="15">
      <c r="A44" s="240">
        <v>1</v>
      </c>
      <c r="B44" s="265" t="s">
        <v>9</v>
      </c>
      <c r="C44" s="378"/>
      <c r="D44" s="243">
        <v>113</v>
      </c>
      <c r="E44" s="243">
        <v>113</v>
      </c>
      <c r="F44" s="244" t="s">
        <v>495</v>
      </c>
      <c r="G44" s="245"/>
      <c r="H44" s="238"/>
      <c r="I44" s="238"/>
      <c r="J44" s="248"/>
      <c r="K44" s="248"/>
      <c r="L44" s="241"/>
      <c r="M44" s="234">
        <v>1069.8365527488857</v>
      </c>
      <c r="N44" s="234"/>
      <c r="O44" s="234"/>
      <c r="P44" s="314"/>
    </row>
    <row r="45" spans="1:16" ht="15">
      <c r="A45" s="240">
        <v>5</v>
      </c>
      <c r="B45" s="265" t="s">
        <v>9</v>
      </c>
      <c r="C45" s="378"/>
      <c r="D45" s="243">
        <v>113</v>
      </c>
      <c r="E45" s="243">
        <v>113</v>
      </c>
      <c r="F45" s="244" t="s">
        <v>85</v>
      </c>
      <c r="G45" s="245"/>
      <c r="H45" s="238"/>
      <c r="I45" s="238"/>
      <c r="J45" s="248"/>
      <c r="K45" s="248"/>
      <c r="L45" s="241"/>
      <c r="M45" s="234">
        <v>534.9182763744428</v>
      </c>
      <c r="N45" s="234"/>
      <c r="O45" s="234"/>
      <c r="P45" s="314"/>
    </row>
    <row r="46" spans="1:16" ht="15">
      <c r="A46" s="240">
        <v>2</v>
      </c>
      <c r="B46" s="265" t="s">
        <v>8</v>
      </c>
      <c r="C46" s="378"/>
      <c r="D46" s="243">
        <v>113</v>
      </c>
      <c r="E46" s="243">
        <v>113</v>
      </c>
      <c r="F46" s="244" t="s">
        <v>88</v>
      </c>
      <c r="G46" s="245"/>
      <c r="H46" s="238"/>
      <c r="I46" s="238"/>
      <c r="J46" s="248"/>
      <c r="K46" s="248"/>
      <c r="L46" s="241"/>
      <c r="M46" s="234">
        <v>1604.7548291233284</v>
      </c>
      <c r="N46" s="234"/>
      <c r="O46" s="234"/>
      <c r="P46" s="314"/>
    </row>
    <row r="47" spans="1:16" ht="15">
      <c r="A47" s="240">
        <v>3</v>
      </c>
      <c r="B47" s="265" t="s">
        <v>36</v>
      </c>
      <c r="C47" s="378"/>
      <c r="D47" s="243">
        <v>113</v>
      </c>
      <c r="E47" s="243">
        <v>113</v>
      </c>
      <c r="F47" s="244" t="s">
        <v>89</v>
      </c>
      <c r="G47" s="245"/>
      <c r="H47" s="238"/>
      <c r="I47" s="238"/>
      <c r="J47" s="248"/>
      <c r="K47" s="248"/>
      <c r="L47" s="241"/>
      <c r="M47" s="234">
        <v>267.4591381872214</v>
      </c>
      <c r="N47" s="234"/>
      <c r="O47" s="234"/>
      <c r="P47" s="314"/>
    </row>
    <row r="48" spans="1:16" ht="15">
      <c r="A48" s="240">
        <v>6</v>
      </c>
      <c r="B48" s="265" t="s">
        <v>9</v>
      </c>
      <c r="C48" s="378"/>
      <c r="D48" s="243">
        <v>113</v>
      </c>
      <c r="E48" s="243">
        <v>113</v>
      </c>
      <c r="F48" s="244" t="s">
        <v>90</v>
      </c>
      <c r="G48" s="245"/>
      <c r="H48" s="238"/>
      <c r="I48" s="238"/>
      <c r="J48" s="248"/>
      <c r="K48" s="248"/>
      <c r="L48" s="241"/>
      <c r="M48" s="234">
        <v>1872.2139673105498</v>
      </c>
      <c r="N48" s="234"/>
      <c r="O48" s="234"/>
      <c r="P48" s="314"/>
    </row>
    <row r="49" spans="1:16" ht="15">
      <c r="A49" s="240">
        <v>2</v>
      </c>
      <c r="B49" s="265" t="s">
        <v>9</v>
      </c>
      <c r="C49" s="378"/>
      <c r="D49" s="243">
        <v>113</v>
      </c>
      <c r="E49" s="243">
        <v>113</v>
      </c>
      <c r="F49" s="244" t="s">
        <v>98</v>
      </c>
      <c r="G49" s="245"/>
      <c r="H49" s="238"/>
      <c r="I49" s="238"/>
      <c r="J49" s="248"/>
      <c r="K49" s="248"/>
      <c r="L49" s="241"/>
      <c r="M49" s="234">
        <v>534.9182763744428</v>
      </c>
      <c r="N49" s="234"/>
      <c r="O49" s="234"/>
      <c r="P49" s="314"/>
    </row>
    <row r="50" spans="1:16" ht="15">
      <c r="A50" s="247"/>
      <c r="B50" s="276"/>
      <c r="C50" s="386"/>
      <c r="D50" s="243">
        <v>113</v>
      </c>
      <c r="E50" s="243">
        <v>113</v>
      </c>
      <c r="F50" s="244" t="s">
        <v>99</v>
      </c>
      <c r="G50" s="245"/>
      <c r="H50" s="262"/>
      <c r="I50" s="238"/>
      <c r="J50" s="246"/>
      <c r="K50" s="246"/>
      <c r="L50" s="234"/>
      <c r="M50" s="234">
        <v>1337.2956909361071</v>
      </c>
      <c r="N50" s="234"/>
      <c r="O50" s="234"/>
      <c r="P50" s="314"/>
    </row>
    <row r="51" spans="1:16" ht="15">
      <c r="A51" s="247"/>
      <c r="B51" s="276"/>
      <c r="C51" s="386"/>
      <c r="D51" s="243">
        <v>113</v>
      </c>
      <c r="E51" s="243">
        <v>113</v>
      </c>
      <c r="F51" s="244" t="s">
        <v>497</v>
      </c>
      <c r="G51" s="245"/>
      <c r="H51" s="262"/>
      <c r="I51" s="238"/>
      <c r="J51" s="246"/>
      <c r="K51" s="246"/>
      <c r="L51" s="234"/>
      <c r="M51" s="234">
        <v>1069.8365527488857</v>
      </c>
      <c r="N51" s="234"/>
      <c r="O51" s="234"/>
      <c r="P51" s="314"/>
    </row>
    <row r="52" spans="1:16" ht="15">
      <c r="A52" s="247"/>
      <c r="B52" s="276"/>
      <c r="C52" s="386"/>
      <c r="D52" s="243">
        <v>113</v>
      </c>
      <c r="E52" s="243">
        <v>113</v>
      </c>
      <c r="F52" s="244" t="s">
        <v>107</v>
      </c>
      <c r="G52" s="245"/>
      <c r="H52" s="262"/>
      <c r="I52" s="238"/>
      <c r="J52" s="246"/>
      <c r="K52" s="246"/>
      <c r="L52" s="234"/>
      <c r="M52" s="234">
        <v>534.9182763744428</v>
      </c>
      <c r="N52" s="234"/>
      <c r="O52" s="234"/>
      <c r="P52" s="314"/>
    </row>
    <row r="53" spans="1:16" ht="15">
      <c r="A53" s="247"/>
      <c r="B53" s="276"/>
      <c r="C53" s="386"/>
      <c r="D53" s="243">
        <v>190</v>
      </c>
      <c r="E53" s="243">
        <v>113</v>
      </c>
      <c r="F53" s="244" t="s">
        <v>93</v>
      </c>
      <c r="G53" s="245"/>
      <c r="H53" s="262"/>
      <c r="I53" s="238"/>
      <c r="J53" s="246"/>
      <c r="K53" s="246"/>
      <c r="L53" s="234"/>
      <c r="M53" s="234">
        <v>802.3774145616642</v>
      </c>
      <c r="N53" s="234"/>
      <c r="O53" s="234"/>
      <c r="P53" s="314"/>
    </row>
    <row r="54" spans="1:16" ht="15">
      <c r="A54" s="247"/>
      <c r="B54" s="276"/>
      <c r="C54" s="386" t="s">
        <v>152</v>
      </c>
      <c r="D54" s="264">
        <v>113</v>
      </c>
      <c r="E54" s="264">
        <v>113</v>
      </c>
      <c r="F54" s="231">
        <v>400</v>
      </c>
      <c r="G54" s="250"/>
      <c r="H54" s="250"/>
      <c r="I54" s="250"/>
      <c r="J54" s="246"/>
      <c r="K54" s="246"/>
      <c r="L54" s="234"/>
      <c r="M54" s="234"/>
      <c r="N54" s="263">
        <f>F54*poznamky!$B$19</f>
        <v>21396.731054977714</v>
      </c>
      <c r="O54" s="234"/>
      <c r="P54" s="314"/>
    </row>
    <row r="55" spans="1:16" ht="60">
      <c r="A55" s="105">
        <v>3</v>
      </c>
      <c r="B55" s="265" t="s">
        <v>9</v>
      </c>
      <c r="C55" s="379" t="s">
        <v>34</v>
      </c>
      <c r="D55" s="236" t="s">
        <v>35</v>
      </c>
      <c r="E55" s="236">
        <v>113</v>
      </c>
      <c r="F55" s="237" t="s">
        <v>421</v>
      </c>
      <c r="G55" s="238" t="s">
        <v>422</v>
      </c>
      <c r="H55" s="253">
        <v>52</v>
      </c>
      <c r="I55" s="253">
        <v>10</v>
      </c>
      <c r="J55" s="248">
        <f>H55*poznamky!$B$19</f>
        <v>2781.5750371471026</v>
      </c>
      <c r="K55" s="248">
        <f>I55*poznamky!$B$9</f>
        <v>221.97558268590456</v>
      </c>
      <c r="L55" s="234">
        <f aca="true" t="shared" si="2" ref="L55:L70">SUM(J55:K55)</f>
        <v>3003.550619833007</v>
      </c>
      <c r="M55" s="254"/>
      <c r="N55" s="254"/>
      <c r="O55" s="254"/>
      <c r="P55" s="316"/>
    </row>
    <row r="56" spans="1:16" ht="60">
      <c r="A56" s="105">
        <v>10</v>
      </c>
      <c r="B56" s="265" t="s">
        <v>9</v>
      </c>
      <c r="C56" s="379" t="s">
        <v>23</v>
      </c>
      <c r="D56" s="236" t="s">
        <v>30</v>
      </c>
      <c r="E56" s="236">
        <v>113</v>
      </c>
      <c r="F56" s="237" t="s">
        <v>272</v>
      </c>
      <c r="G56" s="238" t="s">
        <v>273</v>
      </c>
      <c r="H56" s="239">
        <v>52</v>
      </c>
      <c r="I56" s="240">
        <v>43</v>
      </c>
      <c r="J56" s="248">
        <f>H56*poznamky!$B$19</f>
        <v>2781.5750371471026</v>
      </c>
      <c r="K56" s="248">
        <f>I56*poznamky!$B$9</f>
        <v>954.4950055493896</v>
      </c>
      <c r="L56" s="234">
        <f t="shared" si="2"/>
        <v>3736.0700426964922</v>
      </c>
      <c r="M56" s="241"/>
      <c r="N56" s="241"/>
      <c r="O56" s="241"/>
      <c r="P56" s="316"/>
    </row>
    <row r="57" spans="1:16" ht="75">
      <c r="A57" s="105">
        <v>18</v>
      </c>
      <c r="B57" s="265" t="s">
        <v>8</v>
      </c>
      <c r="C57" s="379" t="s">
        <v>289</v>
      </c>
      <c r="D57" s="236" t="s">
        <v>290</v>
      </c>
      <c r="E57" s="236">
        <v>113</v>
      </c>
      <c r="F57" s="237" t="s">
        <v>291</v>
      </c>
      <c r="G57" s="238" t="s">
        <v>292</v>
      </c>
      <c r="H57" s="239">
        <v>40</v>
      </c>
      <c r="I57" s="240">
        <v>35</v>
      </c>
      <c r="J57" s="248">
        <f>H57*poznamky!$B$19</f>
        <v>2139.6731054977713</v>
      </c>
      <c r="K57" s="248">
        <f>I57*poznamky!$B$9</f>
        <v>776.914539400666</v>
      </c>
      <c r="L57" s="234">
        <f t="shared" si="2"/>
        <v>2916.5876448984372</v>
      </c>
      <c r="M57" s="241"/>
      <c r="N57" s="241"/>
      <c r="O57" s="241"/>
      <c r="P57" s="316"/>
    </row>
    <row r="58" spans="1:16" ht="75.75" thickBot="1">
      <c r="A58" s="105">
        <v>7</v>
      </c>
      <c r="B58" s="265" t="s">
        <v>8</v>
      </c>
      <c r="C58" s="380" t="s">
        <v>261</v>
      </c>
      <c r="D58" s="317" t="s">
        <v>32</v>
      </c>
      <c r="E58" s="317">
        <v>113</v>
      </c>
      <c r="F58" s="318" t="s">
        <v>262</v>
      </c>
      <c r="G58" s="287" t="s">
        <v>263</v>
      </c>
      <c r="H58" s="319">
        <v>56</v>
      </c>
      <c r="I58" s="320">
        <v>47</v>
      </c>
      <c r="J58" s="321">
        <f>H58*poznamky!$B$19</f>
        <v>2995.54234769688</v>
      </c>
      <c r="K58" s="321">
        <f>I58*poznamky!$B$9</f>
        <v>1043.2852386237514</v>
      </c>
      <c r="L58" s="289">
        <f t="shared" si="2"/>
        <v>4038.8275863206313</v>
      </c>
      <c r="M58" s="322"/>
      <c r="N58" s="322"/>
      <c r="O58" s="322"/>
      <c r="P58" s="323">
        <f>SUM(L38:O58)</f>
        <v>55479.81193094019</v>
      </c>
    </row>
    <row r="59" spans="1:16" ht="105">
      <c r="A59" s="105">
        <v>2</v>
      </c>
      <c r="B59" s="265" t="s">
        <v>61</v>
      </c>
      <c r="C59" s="340" t="s">
        <v>226</v>
      </c>
      <c r="D59" s="341">
        <v>123</v>
      </c>
      <c r="E59" s="341">
        <v>123</v>
      </c>
      <c r="F59" s="342" t="s">
        <v>227</v>
      </c>
      <c r="G59" s="341" t="s">
        <v>228</v>
      </c>
      <c r="H59" s="310">
        <v>24</v>
      </c>
      <c r="I59" s="310">
        <v>4</v>
      </c>
      <c r="J59" s="311">
        <f>H59*poznamky!$B$19</f>
        <v>1283.8038632986627</v>
      </c>
      <c r="K59" s="311">
        <f>I59*poznamky!$B$9</f>
        <v>88.79023307436182</v>
      </c>
      <c r="L59" s="282">
        <f t="shared" si="2"/>
        <v>1372.5940963730245</v>
      </c>
      <c r="M59" s="312"/>
      <c r="N59" s="312"/>
      <c r="O59" s="312"/>
      <c r="P59" s="313"/>
    </row>
    <row r="60" spans="1:16" ht="120">
      <c r="A60" s="105">
        <v>5</v>
      </c>
      <c r="B60" s="265" t="s">
        <v>64</v>
      </c>
      <c r="C60" s="315" t="s">
        <v>28</v>
      </c>
      <c r="D60" s="251">
        <v>123</v>
      </c>
      <c r="E60" s="251">
        <v>123</v>
      </c>
      <c r="F60" s="252" t="s">
        <v>168</v>
      </c>
      <c r="G60" s="251" t="s">
        <v>169</v>
      </c>
      <c r="H60" s="240">
        <v>36</v>
      </c>
      <c r="I60" s="240">
        <v>10</v>
      </c>
      <c r="J60" s="248">
        <f>H60*poznamky!$B$19</f>
        <v>1925.705794947994</v>
      </c>
      <c r="K60" s="248">
        <f>I60*poznamky!$B$9</f>
        <v>221.97558268590456</v>
      </c>
      <c r="L60" s="234">
        <f t="shared" si="2"/>
        <v>2147.6813776338986</v>
      </c>
      <c r="M60" s="241"/>
      <c r="N60" s="241"/>
      <c r="O60" s="241"/>
      <c r="P60" s="316"/>
    </row>
    <row r="61" spans="1:16" ht="75">
      <c r="A61" s="105">
        <v>6</v>
      </c>
      <c r="B61" s="265" t="s">
        <v>8</v>
      </c>
      <c r="C61" s="379" t="s">
        <v>258</v>
      </c>
      <c r="D61" s="236">
        <v>123</v>
      </c>
      <c r="E61" s="236">
        <v>123</v>
      </c>
      <c r="F61" s="237" t="s">
        <v>259</v>
      </c>
      <c r="G61" s="238" t="s">
        <v>260</v>
      </c>
      <c r="H61" s="239">
        <v>60</v>
      </c>
      <c r="I61" s="240">
        <v>48</v>
      </c>
      <c r="J61" s="248">
        <f>H61*poznamky!$B$19</f>
        <v>3209.5096582466567</v>
      </c>
      <c r="K61" s="248">
        <f>I61*poznamky!$B$9</f>
        <v>1065.4827968923419</v>
      </c>
      <c r="L61" s="234">
        <f t="shared" si="2"/>
        <v>4274.992455138999</v>
      </c>
      <c r="M61" s="241"/>
      <c r="N61" s="241"/>
      <c r="O61" s="241"/>
      <c r="P61" s="316"/>
    </row>
    <row r="62" spans="1:16" ht="75">
      <c r="A62" s="105">
        <v>25</v>
      </c>
      <c r="B62" s="265" t="s">
        <v>8</v>
      </c>
      <c r="C62" s="379" t="s">
        <v>19</v>
      </c>
      <c r="D62" s="236">
        <v>123</v>
      </c>
      <c r="E62" s="236">
        <v>123</v>
      </c>
      <c r="F62" s="237" t="s">
        <v>310</v>
      </c>
      <c r="G62" s="238" t="s">
        <v>311</v>
      </c>
      <c r="H62" s="239">
        <v>28</v>
      </c>
      <c r="I62" s="240">
        <v>28</v>
      </c>
      <c r="J62" s="248">
        <f>H62*poznamky!$B$19</f>
        <v>1497.77117384844</v>
      </c>
      <c r="K62" s="248">
        <f>I62*poznamky!$B$9</f>
        <v>621.5316315205328</v>
      </c>
      <c r="L62" s="234">
        <f t="shared" si="2"/>
        <v>2119.3028053689727</v>
      </c>
      <c r="M62" s="241"/>
      <c r="N62" s="241"/>
      <c r="O62" s="241"/>
      <c r="P62" s="316"/>
    </row>
    <row r="63" spans="1:16" ht="60">
      <c r="A63" s="105">
        <v>37</v>
      </c>
      <c r="B63" s="265" t="s">
        <v>9</v>
      </c>
      <c r="C63" s="379" t="s">
        <v>342</v>
      </c>
      <c r="D63" s="236">
        <v>123</v>
      </c>
      <c r="E63" s="236">
        <v>123</v>
      </c>
      <c r="F63" s="237" t="s">
        <v>343</v>
      </c>
      <c r="G63" s="238" t="s">
        <v>344</v>
      </c>
      <c r="H63" s="239">
        <v>4</v>
      </c>
      <c r="I63" s="240">
        <v>16</v>
      </c>
      <c r="J63" s="248">
        <f>H63*poznamky!$B$19</f>
        <v>213.96731054977712</v>
      </c>
      <c r="K63" s="248">
        <f>I63*poznamky!$B$9</f>
        <v>355.1609322974473</v>
      </c>
      <c r="L63" s="234">
        <f t="shared" si="2"/>
        <v>569.1282428472244</v>
      </c>
      <c r="M63" s="241"/>
      <c r="N63" s="241"/>
      <c r="O63" s="241"/>
      <c r="P63" s="316"/>
    </row>
    <row r="64" spans="1:16" ht="60">
      <c r="A64" s="105">
        <v>42</v>
      </c>
      <c r="B64" s="265" t="s">
        <v>9</v>
      </c>
      <c r="C64" s="379" t="s">
        <v>342</v>
      </c>
      <c r="D64" s="236">
        <v>123</v>
      </c>
      <c r="E64" s="236">
        <v>123</v>
      </c>
      <c r="F64" s="237" t="s">
        <v>355</v>
      </c>
      <c r="G64" s="238" t="s">
        <v>356</v>
      </c>
      <c r="H64" s="239">
        <v>8</v>
      </c>
      <c r="I64" s="240">
        <v>11</v>
      </c>
      <c r="J64" s="248">
        <f>H64*poznamky!$B$19</f>
        <v>427.93462109955425</v>
      </c>
      <c r="K64" s="248">
        <f>I64*poznamky!$B$9</f>
        <v>244.173140954495</v>
      </c>
      <c r="L64" s="234">
        <f t="shared" si="2"/>
        <v>672.1077620540493</v>
      </c>
      <c r="M64" s="241"/>
      <c r="N64" s="241"/>
      <c r="O64" s="241"/>
      <c r="P64" s="316"/>
    </row>
    <row r="65" spans="1:16" ht="90.75" thickBot="1">
      <c r="A65" s="105">
        <v>3</v>
      </c>
      <c r="B65" s="265" t="s">
        <v>36</v>
      </c>
      <c r="C65" s="380" t="s">
        <v>19</v>
      </c>
      <c r="D65" s="317">
        <v>123</v>
      </c>
      <c r="E65" s="317">
        <v>123</v>
      </c>
      <c r="F65" s="318" t="s">
        <v>446</v>
      </c>
      <c r="G65" s="287" t="s">
        <v>447</v>
      </c>
      <c r="H65" s="325">
        <v>40</v>
      </c>
      <c r="I65" s="325">
        <v>4</v>
      </c>
      <c r="J65" s="321">
        <f>H65*poznamky!$B$19</f>
        <v>2139.6731054977713</v>
      </c>
      <c r="K65" s="321">
        <f>I65*poznamky!$B$9</f>
        <v>88.79023307436182</v>
      </c>
      <c r="L65" s="289">
        <f t="shared" si="2"/>
        <v>2228.463338572133</v>
      </c>
      <c r="M65" s="326"/>
      <c r="N65" s="326"/>
      <c r="O65" s="326">
        <v>3525</v>
      </c>
      <c r="P65" s="327">
        <f>SUM(L59:O65)</f>
        <v>16909.2700779883</v>
      </c>
    </row>
    <row r="66" spans="1:16" ht="120">
      <c r="A66" s="105">
        <v>3</v>
      </c>
      <c r="B66" s="265" t="s">
        <v>64</v>
      </c>
      <c r="C66" s="340" t="s">
        <v>199</v>
      </c>
      <c r="D66" s="341">
        <v>126</v>
      </c>
      <c r="E66" s="341">
        <v>126</v>
      </c>
      <c r="F66" s="342" t="s">
        <v>200</v>
      </c>
      <c r="G66" s="341" t="s">
        <v>201</v>
      </c>
      <c r="H66" s="310">
        <v>30</v>
      </c>
      <c r="I66" s="310">
        <v>2</v>
      </c>
      <c r="J66" s="311">
        <f>H66*poznamky!$B$19</f>
        <v>1604.7548291233284</v>
      </c>
      <c r="K66" s="311">
        <f>I66*poznamky!$B$9</f>
        <v>44.39511653718091</v>
      </c>
      <c r="L66" s="282">
        <f t="shared" si="2"/>
        <v>1649.1499456605093</v>
      </c>
      <c r="M66" s="312"/>
      <c r="N66" s="312"/>
      <c r="O66" s="312"/>
      <c r="P66" s="313"/>
    </row>
    <row r="67" spans="1:16" ht="105">
      <c r="A67" s="105">
        <v>2</v>
      </c>
      <c r="B67" s="265" t="s">
        <v>61</v>
      </c>
      <c r="C67" s="315" t="s">
        <v>63</v>
      </c>
      <c r="D67" s="251">
        <v>126</v>
      </c>
      <c r="E67" s="251">
        <v>126</v>
      </c>
      <c r="F67" s="252" t="s">
        <v>160</v>
      </c>
      <c r="G67" s="251" t="s">
        <v>161</v>
      </c>
      <c r="H67" s="240">
        <v>36</v>
      </c>
      <c r="I67" s="240">
        <v>13</v>
      </c>
      <c r="J67" s="248">
        <f>H67*poznamky!$B$19</f>
        <v>1925.705794947994</v>
      </c>
      <c r="K67" s="248">
        <f>I67*poznamky!$B$9</f>
        <v>288.5682574916759</v>
      </c>
      <c r="L67" s="234">
        <f t="shared" si="2"/>
        <v>2214.27405243967</v>
      </c>
      <c r="M67" s="241"/>
      <c r="N67" s="241"/>
      <c r="O67" s="241"/>
      <c r="P67" s="316"/>
    </row>
    <row r="68" spans="1:16" ht="90">
      <c r="A68" s="105">
        <v>4</v>
      </c>
      <c r="B68" s="265" t="s">
        <v>36</v>
      </c>
      <c r="C68" s="379" t="s">
        <v>254</v>
      </c>
      <c r="D68" s="236">
        <v>126</v>
      </c>
      <c r="E68" s="236">
        <v>126</v>
      </c>
      <c r="F68" s="237" t="s">
        <v>255</v>
      </c>
      <c r="G68" s="238" t="s">
        <v>256</v>
      </c>
      <c r="H68" s="239">
        <v>52</v>
      </c>
      <c r="I68" s="240">
        <v>50</v>
      </c>
      <c r="J68" s="248">
        <f>H68*poznamky!$B$19</f>
        <v>2781.5750371471026</v>
      </c>
      <c r="K68" s="248">
        <f>I68*poznamky!$B$9</f>
        <v>1109.8779134295228</v>
      </c>
      <c r="L68" s="234">
        <f t="shared" si="2"/>
        <v>3891.4529505766254</v>
      </c>
      <c r="M68" s="241"/>
      <c r="N68" s="241"/>
      <c r="O68" s="241"/>
      <c r="P68" s="316"/>
    </row>
    <row r="69" spans="1:16" ht="60">
      <c r="A69" s="105">
        <v>34</v>
      </c>
      <c r="B69" s="265" t="s">
        <v>9</v>
      </c>
      <c r="C69" s="379" t="s">
        <v>334</v>
      </c>
      <c r="D69" s="236">
        <v>126</v>
      </c>
      <c r="E69" s="236">
        <v>126</v>
      </c>
      <c r="F69" s="237" t="s">
        <v>335</v>
      </c>
      <c r="G69" s="238" t="s">
        <v>336</v>
      </c>
      <c r="H69" s="239">
        <v>4</v>
      </c>
      <c r="I69" s="240">
        <v>19</v>
      </c>
      <c r="J69" s="248">
        <f>H69*poznamky!$B$19</f>
        <v>213.96731054977712</v>
      </c>
      <c r="K69" s="248">
        <f>I69*poznamky!$B$9</f>
        <v>421.75360710321866</v>
      </c>
      <c r="L69" s="234">
        <f t="shared" si="2"/>
        <v>635.7209176529958</v>
      </c>
      <c r="M69" s="241"/>
      <c r="N69" s="241"/>
      <c r="O69" s="241"/>
      <c r="P69" s="316"/>
    </row>
    <row r="70" spans="1:16" ht="90">
      <c r="A70" s="105">
        <v>4</v>
      </c>
      <c r="B70" s="265" t="s">
        <v>36</v>
      </c>
      <c r="C70" s="379" t="s">
        <v>24</v>
      </c>
      <c r="D70" s="236">
        <v>126</v>
      </c>
      <c r="E70" s="236">
        <v>126</v>
      </c>
      <c r="F70" s="237" t="s">
        <v>393</v>
      </c>
      <c r="G70" s="238" t="s">
        <v>201</v>
      </c>
      <c r="H70" s="240">
        <v>52</v>
      </c>
      <c r="I70" s="240">
        <v>9</v>
      </c>
      <c r="J70" s="248">
        <f>H70*poznamky!$B$19</f>
        <v>2781.5750371471026</v>
      </c>
      <c r="K70" s="248">
        <f>I70*poznamky!$B$9</f>
        <v>199.7780244173141</v>
      </c>
      <c r="L70" s="234">
        <f t="shared" si="2"/>
        <v>2981.3530615644167</v>
      </c>
      <c r="M70" s="241"/>
      <c r="N70" s="241"/>
      <c r="O70" s="241"/>
      <c r="P70" s="316"/>
    </row>
    <row r="71" spans="1:16" ht="15">
      <c r="A71" s="247"/>
      <c r="B71" s="276"/>
      <c r="C71" s="386"/>
      <c r="D71" s="243">
        <v>126</v>
      </c>
      <c r="E71" s="243">
        <v>126</v>
      </c>
      <c r="F71" s="244" t="s">
        <v>95</v>
      </c>
      <c r="G71" s="245"/>
      <c r="H71" s="262"/>
      <c r="I71" s="238"/>
      <c r="J71" s="246"/>
      <c r="K71" s="246"/>
      <c r="L71" s="234"/>
      <c r="M71" s="234">
        <v>534.9182763744428</v>
      </c>
      <c r="N71" s="234"/>
      <c r="O71" s="234"/>
      <c r="P71" s="314"/>
    </row>
    <row r="72" spans="1:16" ht="15">
      <c r="A72" s="247"/>
      <c r="B72" s="276"/>
      <c r="C72" s="386"/>
      <c r="D72" s="243">
        <v>126</v>
      </c>
      <c r="E72" s="243">
        <v>126</v>
      </c>
      <c r="F72" s="244" t="s">
        <v>100</v>
      </c>
      <c r="G72" s="245"/>
      <c r="H72" s="262"/>
      <c r="I72" s="238"/>
      <c r="J72" s="246"/>
      <c r="K72" s="246"/>
      <c r="L72" s="234"/>
      <c r="M72" s="234">
        <v>1604.7548291233284</v>
      </c>
      <c r="N72" s="234"/>
      <c r="O72" s="234"/>
      <c r="P72" s="314"/>
    </row>
    <row r="73" spans="1:16" ht="15">
      <c r="A73" s="247"/>
      <c r="B73" s="276"/>
      <c r="C73" s="386" t="s">
        <v>152</v>
      </c>
      <c r="D73" s="264">
        <v>126</v>
      </c>
      <c r="E73" s="264">
        <v>126</v>
      </c>
      <c r="F73" s="231">
        <v>400</v>
      </c>
      <c r="G73" s="250"/>
      <c r="H73" s="250"/>
      <c r="I73" s="250"/>
      <c r="J73" s="246"/>
      <c r="K73" s="246"/>
      <c r="L73" s="234"/>
      <c r="M73" s="234"/>
      <c r="N73" s="263">
        <f>F73*poznamky!$B$19</f>
        <v>21396.731054977714</v>
      </c>
      <c r="O73" s="234"/>
      <c r="P73" s="314"/>
    </row>
    <row r="74" spans="1:16" ht="90">
      <c r="A74" s="105">
        <v>5</v>
      </c>
      <c r="B74" s="265" t="s">
        <v>36</v>
      </c>
      <c r="C74" s="315" t="s">
        <v>202</v>
      </c>
      <c r="D74" s="251" t="s">
        <v>203</v>
      </c>
      <c r="E74" s="251">
        <v>126</v>
      </c>
      <c r="F74" s="252" t="s">
        <v>218</v>
      </c>
      <c r="G74" s="251" t="s">
        <v>219</v>
      </c>
      <c r="H74" s="240">
        <v>12</v>
      </c>
      <c r="I74" s="240">
        <v>2</v>
      </c>
      <c r="J74" s="248">
        <f>H74*poznamky!$B$19</f>
        <v>641.9019316493313</v>
      </c>
      <c r="K74" s="248">
        <f>I74*poznamky!$B$9</f>
        <v>44.39511653718091</v>
      </c>
      <c r="L74" s="234">
        <f aca="true" t="shared" si="3" ref="L74:L91">SUM(J74:K74)</f>
        <v>686.2970481865123</v>
      </c>
      <c r="M74" s="254"/>
      <c r="N74" s="254"/>
      <c r="O74" s="254"/>
      <c r="P74" s="324"/>
    </row>
    <row r="75" spans="1:16" ht="60">
      <c r="A75" s="105">
        <v>8</v>
      </c>
      <c r="B75" s="265" t="s">
        <v>9</v>
      </c>
      <c r="C75" s="379" t="s">
        <v>405</v>
      </c>
      <c r="D75" s="236">
        <v>126</v>
      </c>
      <c r="E75" s="236">
        <v>126</v>
      </c>
      <c r="F75" s="237" t="s">
        <v>406</v>
      </c>
      <c r="G75" s="238" t="s">
        <v>407</v>
      </c>
      <c r="H75" s="240">
        <v>8</v>
      </c>
      <c r="I75" s="240">
        <v>4</v>
      </c>
      <c r="J75" s="248">
        <f>H75*poznamky!$B$19</f>
        <v>427.93462109955425</v>
      </c>
      <c r="K75" s="248">
        <f>I75*poznamky!$B$9</f>
        <v>88.79023307436182</v>
      </c>
      <c r="L75" s="234">
        <f>SUM(J75:K75)</f>
        <v>516.7248541739161</v>
      </c>
      <c r="M75" s="241"/>
      <c r="N75" s="241"/>
      <c r="O75" s="241"/>
      <c r="P75" s="316"/>
    </row>
    <row r="76" spans="1:16" ht="60">
      <c r="A76" s="105">
        <v>10</v>
      </c>
      <c r="B76" s="265" t="s">
        <v>9</v>
      </c>
      <c r="C76" s="379" t="s">
        <v>410</v>
      </c>
      <c r="D76" s="236">
        <v>126</v>
      </c>
      <c r="E76" s="236">
        <v>126</v>
      </c>
      <c r="F76" s="237" t="s">
        <v>411</v>
      </c>
      <c r="G76" s="238" t="s">
        <v>412</v>
      </c>
      <c r="H76" s="240">
        <v>8</v>
      </c>
      <c r="I76" s="240">
        <v>2</v>
      </c>
      <c r="J76" s="248">
        <f>H76*poznamky!$B$19</f>
        <v>427.93462109955425</v>
      </c>
      <c r="K76" s="248">
        <f>I76*poznamky!$B$9</f>
        <v>44.39511653718091</v>
      </c>
      <c r="L76" s="234">
        <f>SUM(J76:K76)</f>
        <v>472.32973763673516</v>
      </c>
      <c r="M76" s="241"/>
      <c r="N76" s="241"/>
      <c r="O76" s="241"/>
      <c r="P76" s="316"/>
    </row>
    <row r="77" spans="1:16" ht="120">
      <c r="A77" s="105">
        <v>4</v>
      </c>
      <c r="B77" s="265" t="s">
        <v>64</v>
      </c>
      <c r="C77" s="315" t="s">
        <v>202</v>
      </c>
      <c r="D77" s="251" t="s">
        <v>203</v>
      </c>
      <c r="E77" s="251">
        <v>126</v>
      </c>
      <c r="F77" s="252" t="s">
        <v>204</v>
      </c>
      <c r="G77" s="251" t="s">
        <v>205</v>
      </c>
      <c r="H77" s="240">
        <v>24</v>
      </c>
      <c r="I77" s="240">
        <v>1</v>
      </c>
      <c r="J77" s="248">
        <f>H77*poznamky!$B$19</f>
        <v>1283.8038632986627</v>
      </c>
      <c r="K77" s="248">
        <f>I77*poznamky!$B$9</f>
        <v>22.197558268590456</v>
      </c>
      <c r="L77" s="234">
        <f t="shared" si="3"/>
        <v>1306.0014215672531</v>
      </c>
      <c r="M77" s="241"/>
      <c r="N77" s="241"/>
      <c r="O77" s="241"/>
      <c r="P77" s="316"/>
    </row>
    <row r="78" spans="1:16" ht="75">
      <c r="A78" s="105">
        <v>24</v>
      </c>
      <c r="B78" s="265" t="s">
        <v>9</v>
      </c>
      <c r="C78" s="379" t="s">
        <v>306</v>
      </c>
      <c r="D78" s="236" t="s">
        <v>307</v>
      </c>
      <c r="E78" s="236">
        <v>126</v>
      </c>
      <c r="F78" s="237" t="s">
        <v>308</v>
      </c>
      <c r="G78" s="238" t="s">
        <v>309</v>
      </c>
      <c r="H78" s="239">
        <v>44</v>
      </c>
      <c r="I78" s="240">
        <v>29</v>
      </c>
      <c r="J78" s="248">
        <f>H78*poznamky!$B$19</f>
        <v>2353.6404160475486</v>
      </c>
      <c r="K78" s="248">
        <f>I78*poznamky!$B$9</f>
        <v>643.7291897891232</v>
      </c>
      <c r="L78" s="234">
        <f t="shared" si="3"/>
        <v>2997.369605836672</v>
      </c>
      <c r="M78" s="241"/>
      <c r="N78" s="241"/>
      <c r="O78" s="241"/>
      <c r="P78" s="316"/>
    </row>
    <row r="79" spans="1:16" ht="90.75" thickBot="1">
      <c r="A79" s="328">
        <v>5</v>
      </c>
      <c r="B79" s="329" t="s">
        <v>36</v>
      </c>
      <c r="C79" s="381" t="s">
        <v>51</v>
      </c>
      <c r="D79" s="330" t="s">
        <v>307</v>
      </c>
      <c r="E79" s="330">
        <v>126</v>
      </c>
      <c r="F79" s="331" t="s">
        <v>424</v>
      </c>
      <c r="G79" s="332" t="s">
        <v>425</v>
      </c>
      <c r="H79" s="333">
        <v>60</v>
      </c>
      <c r="I79" s="333">
        <v>8</v>
      </c>
      <c r="J79" s="334">
        <f>H79*poznamky!$B$19</f>
        <v>3209.5096582466567</v>
      </c>
      <c r="K79" s="334">
        <f>I79*poznamky!$B$9</f>
        <v>177.58046614872364</v>
      </c>
      <c r="L79" s="266">
        <f t="shared" si="3"/>
        <v>3387.0901243953804</v>
      </c>
      <c r="M79" s="335"/>
      <c r="N79" s="335"/>
      <c r="O79" s="335"/>
      <c r="P79" s="343">
        <f>SUM(L66:O79)</f>
        <v>44274.16788016617</v>
      </c>
    </row>
    <row r="80" spans="1:16" ht="60">
      <c r="A80" s="105">
        <v>14</v>
      </c>
      <c r="B80" s="265" t="s">
        <v>9</v>
      </c>
      <c r="C80" s="377" t="s">
        <v>41</v>
      </c>
      <c r="D80" s="307">
        <v>129</v>
      </c>
      <c r="E80" s="307">
        <v>129</v>
      </c>
      <c r="F80" s="308" t="s">
        <v>49</v>
      </c>
      <c r="G80" s="280" t="s">
        <v>50</v>
      </c>
      <c r="H80" s="309">
        <v>56</v>
      </c>
      <c r="I80" s="310">
        <v>39</v>
      </c>
      <c r="J80" s="311">
        <f>H80*poznamky!$B$19</f>
        <v>2995.54234769688</v>
      </c>
      <c r="K80" s="311">
        <f>I80*poznamky!$B$9</f>
        <v>865.7047724750278</v>
      </c>
      <c r="L80" s="282">
        <f t="shared" si="3"/>
        <v>3861.2471201719077</v>
      </c>
      <c r="M80" s="312"/>
      <c r="N80" s="312"/>
      <c r="O80" s="312"/>
      <c r="P80" s="313"/>
    </row>
    <row r="81" spans="1:16" ht="60.75" thickBot="1">
      <c r="A81" s="105">
        <v>4</v>
      </c>
      <c r="B81" s="265" t="s">
        <v>9</v>
      </c>
      <c r="C81" s="380" t="s">
        <v>423</v>
      </c>
      <c r="D81" s="317">
        <v>129</v>
      </c>
      <c r="E81" s="317">
        <v>129</v>
      </c>
      <c r="F81" s="318" t="s">
        <v>49</v>
      </c>
      <c r="G81" s="287" t="s">
        <v>50</v>
      </c>
      <c r="H81" s="319">
        <v>56</v>
      </c>
      <c r="I81" s="320">
        <v>9</v>
      </c>
      <c r="J81" s="321">
        <f>H81*poznamky!$B$19</f>
        <v>2995.54234769688</v>
      </c>
      <c r="K81" s="321">
        <f>I81*poznamky!$B$9</f>
        <v>199.7780244173141</v>
      </c>
      <c r="L81" s="289">
        <f t="shared" si="3"/>
        <v>3195.320372114194</v>
      </c>
      <c r="M81" s="322"/>
      <c r="N81" s="322"/>
      <c r="O81" s="322"/>
      <c r="P81" s="323">
        <f>SUM(L80:O81)</f>
        <v>7056.567492286102</v>
      </c>
    </row>
    <row r="82" spans="1:16" ht="120">
      <c r="A82" s="105">
        <v>4</v>
      </c>
      <c r="B82" s="265" t="s">
        <v>64</v>
      </c>
      <c r="C82" s="340" t="s">
        <v>215</v>
      </c>
      <c r="D82" s="341">
        <v>133</v>
      </c>
      <c r="E82" s="341">
        <v>133</v>
      </c>
      <c r="F82" s="342" t="s">
        <v>216</v>
      </c>
      <c r="G82" s="341" t="s">
        <v>217</v>
      </c>
      <c r="H82" s="310">
        <v>18</v>
      </c>
      <c r="I82" s="310">
        <v>3</v>
      </c>
      <c r="J82" s="311">
        <f>H82*poznamky!$B$19</f>
        <v>962.852897473997</v>
      </c>
      <c r="K82" s="311">
        <f>I82*poznamky!$B$9</f>
        <v>66.59267480577137</v>
      </c>
      <c r="L82" s="282">
        <f t="shared" si="3"/>
        <v>1029.4455722797684</v>
      </c>
      <c r="M82" s="345"/>
      <c r="N82" s="345"/>
      <c r="O82" s="345"/>
      <c r="P82" s="346"/>
    </row>
    <row r="83" spans="1:16" ht="90">
      <c r="A83" s="105">
        <v>7</v>
      </c>
      <c r="B83" s="265" t="s">
        <v>36</v>
      </c>
      <c r="C83" s="315" t="s">
        <v>173</v>
      </c>
      <c r="D83" s="251">
        <v>133</v>
      </c>
      <c r="E83" s="251">
        <v>133</v>
      </c>
      <c r="F83" s="252" t="s">
        <v>174</v>
      </c>
      <c r="G83" s="251" t="s">
        <v>175</v>
      </c>
      <c r="H83" s="240">
        <v>18</v>
      </c>
      <c r="I83" s="240">
        <v>8</v>
      </c>
      <c r="J83" s="248">
        <f>H83*poznamky!$B$19</f>
        <v>962.852897473997</v>
      </c>
      <c r="K83" s="248">
        <f>I83*poznamky!$B$9</f>
        <v>177.58046614872364</v>
      </c>
      <c r="L83" s="234">
        <f t="shared" si="3"/>
        <v>1140.4333636227207</v>
      </c>
      <c r="M83" s="241"/>
      <c r="N83" s="241"/>
      <c r="O83" s="241"/>
      <c r="P83" s="316"/>
    </row>
    <row r="84" spans="1:16" ht="75">
      <c r="A84" s="105">
        <v>13</v>
      </c>
      <c r="B84" s="265" t="s">
        <v>8</v>
      </c>
      <c r="C84" s="379" t="s">
        <v>281</v>
      </c>
      <c r="D84" s="236" t="s">
        <v>25</v>
      </c>
      <c r="E84" s="236">
        <v>133</v>
      </c>
      <c r="F84" s="237" t="s">
        <v>282</v>
      </c>
      <c r="G84" s="238" t="s">
        <v>283</v>
      </c>
      <c r="H84" s="239">
        <v>56</v>
      </c>
      <c r="I84" s="240">
        <v>40</v>
      </c>
      <c r="J84" s="248">
        <f>H84*poznamky!$B$19</f>
        <v>2995.54234769688</v>
      </c>
      <c r="K84" s="248">
        <f>I84*poznamky!$B$9</f>
        <v>887.9023307436182</v>
      </c>
      <c r="L84" s="234">
        <f t="shared" si="3"/>
        <v>3883.444678440498</v>
      </c>
      <c r="M84" s="241"/>
      <c r="N84" s="241"/>
      <c r="O84" s="241"/>
      <c r="P84" s="316"/>
    </row>
    <row r="85" spans="1:16" ht="90">
      <c r="A85" s="105">
        <v>6</v>
      </c>
      <c r="B85" s="265" t="s">
        <v>36</v>
      </c>
      <c r="C85" s="379" t="s">
        <v>426</v>
      </c>
      <c r="D85" s="236" t="s">
        <v>25</v>
      </c>
      <c r="E85" s="236">
        <v>133</v>
      </c>
      <c r="F85" s="237" t="s">
        <v>427</v>
      </c>
      <c r="G85" s="238" t="s">
        <v>428</v>
      </c>
      <c r="H85" s="253">
        <v>52</v>
      </c>
      <c r="I85" s="253">
        <v>7</v>
      </c>
      <c r="J85" s="248">
        <f>H85*poznamky!$B$19</f>
        <v>2781.5750371471026</v>
      </c>
      <c r="K85" s="248">
        <f>I85*poznamky!$B$9</f>
        <v>155.3829078801332</v>
      </c>
      <c r="L85" s="234">
        <f t="shared" si="3"/>
        <v>2936.957945027236</v>
      </c>
      <c r="M85" s="254"/>
      <c r="N85" s="254"/>
      <c r="O85" s="254"/>
      <c r="P85" s="316"/>
    </row>
    <row r="86" spans="1:16" ht="60.75" thickBot="1">
      <c r="A86" s="105">
        <v>8</v>
      </c>
      <c r="B86" s="265" t="s">
        <v>9</v>
      </c>
      <c r="C86" s="380" t="s">
        <v>173</v>
      </c>
      <c r="D86" s="317">
        <v>133</v>
      </c>
      <c r="E86" s="317">
        <v>133</v>
      </c>
      <c r="F86" s="318" t="s">
        <v>21</v>
      </c>
      <c r="G86" s="287" t="s">
        <v>22</v>
      </c>
      <c r="H86" s="319">
        <v>44</v>
      </c>
      <c r="I86" s="320">
        <v>46</v>
      </c>
      <c r="J86" s="321">
        <f>H86*poznamky!$B$19</f>
        <v>2353.6404160475486</v>
      </c>
      <c r="K86" s="321">
        <f>I86*poznamky!$B$9</f>
        <v>1021.087680355161</v>
      </c>
      <c r="L86" s="289">
        <f t="shared" si="3"/>
        <v>3374.7280964027095</v>
      </c>
      <c r="M86" s="322"/>
      <c r="N86" s="322"/>
      <c r="O86" s="322"/>
      <c r="P86" s="323">
        <f>SUM(L82:O86)</f>
        <v>12365.009655772934</v>
      </c>
    </row>
    <row r="87" spans="1:16" ht="60.75" thickBot="1">
      <c r="A87" s="105">
        <v>36</v>
      </c>
      <c r="B87" s="265" t="s">
        <v>9</v>
      </c>
      <c r="C87" s="375" t="s">
        <v>339</v>
      </c>
      <c r="D87" s="267">
        <v>137</v>
      </c>
      <c r="E87" s="267">
        <v>137</v>
      </c>
      <c r="F87" s="268" t="s">
        <v>340</v>
      </c>
      <c r="G87" s="269" t="s">
        <v>341</v>
      </c>
      <c r="H87" s="270">
        <v>12</v>
      </c>
      <c r="I87" s="271">
        <v>17</v>
      </c>
      <c r="J87" s="272">
        <f>H87*poznamky!$B$19</f>
        <v>641.9019316493313</v>
      </c>
      <c r="K87" s="272">
        <f>I87*poznamky!$B$9</f>
        <v>377.35849056603774</v>
      </c>
      <c r="L87" s="273">
        <f t="shared" si="3"/>
        <v>1019.2604222153691</v>
      </c>
      <c r="M87" s="274"/>
      <c r="N87" s="274"/>
      <c r="O87" s="274"/>
      <c r="P87" s="275">
        <f>SUM(L87:O87)</f>
        <v>1019.2604222153691</v>
      </c>
    </row>
    <row r="88" spans="1:16" ht="60">
      <c r="A88" s="105">
        <v>7</v>
      </c>
      <c r="B88" s="265" t="s">
        <v>9</v>
      </c>
      <c r="C88" s="377" t="s">
        <v>429</v>
      </c>
      <c r="D88" s="307">
        <v>142</v>
      </c>
      <c r="E88" s="307">
        <v>142</v>
      </c>
      <c r="F88" s="308" t="s">
        <v>516</v>
      </c>
      <c r="G88" s="280" t="s">
        <v>280</v>
      </c>
      <c r="H88" s="310">
        <v>44</v>
      </c>
      <c r="I88" s="347">
        <v>6</v>
      </c>
      <c r="J88" s="311">
        <f>H88*poznamky!$B$19</f>
        <v>2353.6404160475486</v>
      </c>
      <c r="K88" s="311">
        <f>I88*poznamky!$B$9</f>
        <v>133.18534961154273</v>
      </c>
      <c r="L88" s="282">
        <f t="shared" si="3"/>
        <v>2486.8257656590913</v>
      </c>
      <c r="M88" s="345"/>
      <c r="N88" s="345"/>
      <c r="O88" s="345"/>
      <c r="P88" s="313"/>
    </row>
    <row r="89" spans="1:16" ht="120">
      <c r="A89" s="105">
        <v>2</v>
      </c>
      <c r="B89" s="265" t="s">
        <v>64</v>
      </c>
      <c r="C89" s="315" t="s">
        <v>209</v>
      </c>
      <c r="D89" s="251" t="s">
        <v>210</v>
      </c>
      <c r="E89" s="251">
        <v>142</v>
      </c>
      <c r="F89" s="252" t="s">
        <v>211</v>
      </c>
      <c r="G89" s="251" t="s">
        <v>212</v>
      </c>
      <c r="H89" s="240">
        <v>30</v>
      </c>
      <c r="I89" s="240">
        <v>5</v>
      </c>
      <c r="J89" s="248">
        <f>H89*poznamky!$B$19</f>
        <v>1604.7548291233284</v>
      </c>
      <c r="K89" s="248">
        <f>I89*poznamky!$B$9</f>
        <v>110.98779134295228</v>
      </c>
      <c r="L89" s="234">
        <f t="shared" si="3"/>
        <v>1715.7426204662806</v>
      </c>
      <c r="M89" s="241"/>
      <c r="N89" s="241"/>
      <c r="O89" s="241"/>
      <c r="P89" s="316"/>
    </row>
    <row r="90" spans="1:16" ht="60">
      <c r="A90" s="105">
        <v>12</v>
      </c>
      <c r="B90" s="265" t="s">
        <v>9</v>
      </c>
      <c r="C90" s="379" t="s">
        <v>278</v>
      </c>
      <c r="D90" s="236">
        <v>142</v>
      </c>
      <c r="E90" s="236">
        <v>142</v>
      </c>
      <c r="F90" s="237" t="s">
        <v>517</v>
      </c>
      <c r="G90" s="238" t="s">
        <v>280</v>
      </c>
      <c r="H90" s="239">
        <v>44</v>
      </c>
      <c r="I90" s="240">
        <v>41</v>
      </c>
      <c r="J90" s="248">
        <f>H90*poznamky!$B$19</f>
        <v>2353.6404160475486</v>
      </c>
      <c r="K90" s="248">
        <f>I90*poznamky!$B$9</f>
        <v>910.0998890122087</v>
      </c>
      <c r="L90" s="234">
        <f t="shared" si="3"/>
        <v>3263.7403050597572</v>
      </c>
      <c r="M90" s="241"/>
      <c r="N90" s="241"/>
      <c r="O90" s="241"/>
      <c r="P90" s="316"/>
    </row>
    <row r="91" spans="1:16" ht="60.75" thickBot="1">
      <c r="A91" s="105">
        <v>32</v>
      </c>
      <c r="B91" s="265" t="s">
        <v>9</v>
      </c>
      <c r="C91" s="380" t="s">
        <v>329</v>
      </c>
      <c r="D91" s="317">
        <v>142</v>
      </c>
      <c r="E91" s="317">
        <v>142</v>
      </c>
      <c r="F91" s="318" t="s">
        <v>330</v>
      </c>
      <c r="G91" s="287" t="s">
        <v>331</v>
      </c>
      <c r="H91" s="319">
        <v>12</v>
      </c>
      <c r="I91" s="320">
        <v>21</v>
      </c>
      <c r="J91" s="321">
        <f>H91*poznamky!$B$19</f>
        <v>641.9019316493313</v>
      </c>
      <c r="K91" s="321">
        <f>I91*poznamky!$B$9</f>
        <v>466.14872364039957</v>
      </c>
      <c r="L91" s="289">
        <f t="shared" si="3"/>
        <v>1108.050655289731</v>
      </c>
      <c r="M91" s="322"/>
      <c r="N91" s="322"/>
      <c r="O91" s="322"/>
      <c r="P91" s="323">
        <f>SUM(L88:O91)</f>
        <v>8574.359346474861</v>
      </c>
    </row>
    <row r="92" spans="1:16" ht="15">
      <c r="A92" s="247"/>
      <c r="B92" s="276"/>
      <c r="C92" s="384"/>
      <c r="D92" s="277">
        <v>143</v>
      </c>
      <c r="E92" s="277">
        <v>147</v>
      </c>
      <c r="F92" s="278" t="s">
        <v>80</v>
      </c>
      <c r="G92" s="279"/>
      <c r="H92" s="348"/>
      <c r="I92" s="280"/>
      <c r="J92" s="281"/>
      <c r="K92" s="281"/>
      <c r="L92" s="282"/>
      <c r="M92" s="282">
        <v>2407.1322436849928</v>
      </c>
      <c r="N92" s="282"/>
      <c r="O92" s="282"/>
      <c r="P92" s="283"/>
    </row>
    <row r="93" spans="1:16" ht="15">
      <c r="A93" s="240">
        <v>2</v>
      </c>
      <c r="B93" s="265" t="s">
        <v>36</v>
      </c>
      <c r="C93" s="378"/>
      <c r="D93" s="243">
        <v>143</v>
      </c>
      <c r="E93" s="243">
        <v>147</v>
      </c>
      <c r="F93" s="244" t="s">
        <v>500</v>
      </c>
      <c r="G93" s="245"/>
      <c r="H93" s="251"/>
      <c r="I93" s="251"/>
      <c r="J93" s="248"/>
      <c r="K93" s="248"/>
      <c r="L93" s="241"/>
      <c r="M93" s="234">
        <v>1872.2139673105498</v>
      </c>
      <c r="N93" s="234"/>
      <c r="O93" s="234"/>
      <c r="P93" s="314"/>
    </row>
    <row r="94" spans="1:16" ht="15">
      <c r="A94" s="240">
        <v>4</v>
      </c>
      <c r="B94" s="265" t="s">
        <v>8</v>
      </c>
      <c r="C94" s="378"/>
      <c r="D94" s="243">
        <v>143</v>
      </c>
      <c r="E94" s="243">
        <v>147</v>
      </c>
      <c r="F94" s="244" t="s">
        <v>104</v>
      </c>
      <c r="G94" s="245"/>
      <c r="H94" s="238"/>
      <c r="I94" s="238"/>
      <c r="J94" s="248"/>
      <c r="K94" s="248"/>
      <c r="L94" s="241"/>
      <c r="M94" s="234">
        <v>2407.1322436849928</v>
      </c>
      <c r="N94" s="234"/>
      <c r="O94" s="234"/>
      <c r="P94" s="314"/>
    </row>
    <row r="95" spans="1:16" ht="15">
      <c r="A95" s="240">
        <v>5</v>
      </c>
      <c r="B95" s="265" t="s">
        <v>9</v>
      </c>
      <c r="C95" s="378"/>
      <c r="D95" s="243">
        <v>143</v>
      </c>
      <c r="E95" s="243">
        <v>147</v>
      </c>
      <c r="F95" s="244" t="s">
        <v>503</v>
      </c>
      <c r="G95" s="245"/>
      <c r="H95" s="238"/>
      <c r="I95" s="238"/>
      <c r="J95" s="248"/>
      <c r="K95" s="248"/>
      <c r="L95" s="241"/>
      <c r="M95" s="234">
        <v>267.4591381872214</v>
      </c>
      <c r="N95" s="234"/>
      <c r="O95" s="234"/>
      <c r="P95" s="314"/>
    </row>
    <row r="96" spans="1:16" ht="90">
      <c r="A96" s="105">
        <v>1</v>
      </c>
      <c r="B96" s="265" t="s">
        <v>36</v>
      </c>
      <c r="C96" s="315" t="s">
        <v>223</v>
      </c>
      <c r="D96" s="251">
        <v>147</v>
      </c>
      <c r="E96" s="251">
        <v>147</v>
      </c>
      <c r="F96" s="252" t="s">
        <v>224</v>
      </c>
      <c r="G96" s="251" t="s">
        <v>225</v>
      </c>
      <c r="H96" s="240">
        <v>36</v>
      </c>
      <c r="I96" s="240">
        <v>5</v>
      </c>
      <c r="J96" s="248">
        <f>H96*poznamky!$B$19</f>
        <v>1925.705794947994</v>
      </c>
      <c r="K96" s="248">
        <f>I96*poznamky!$B$9</f>
        <v>110.98779134295228</v>
      </c>
      <c r="L96" s="234">
        <f aca="true" t="shared" si="4" ref="L96:L105">SUM(J96:K96)</f>
        <v>2036.6935862909463</v>
      </c>
      <c r="M96" s="241"/>
      <c r="N96" s="241"/>
      <c r="O96" s="241"/>
      <c r="P96" s="316"/>
    </row>
    <row r="97" spans="1:16" ht="90">
      <c r="A97" s="105">
        <v>6</v>
      </c>
      <c r="B97" s="265" t="s">
        <v>36</v>
      </c>
      <c r="C97" s="315" t="s">
        <v>220</v>
      </c>
      <c r="D97" s="251">
        <v>147</v>
      </c>
      <c r="E97" s="251">
        <v>147</v>
      </c>
      <c r="F97" s="252" t="s">
        <v>221</v>
      </c>
      <c r="G97" s="251" t="s">
        <v>222</v>
      </c>
      <c r="H97" s="240">
        <v>6</v>
      </c>
      <c r="I97" s="240">
        <v>1</v>
      </c>
      <c r="J97" s="248">
        <f>H97*poznamky!$B$19</f>
        <v>320.9509658246657</v>
      </c>
      <c r="K97" s="248">
        <f>I97*poznamky!$B$9</f>
        <v>22.197558268590456</v>
      </c>
      <c r="L97" s="234">
        <f t="shared" si="4"/>
        <v>343.1485240932561</v>
      </c>
      <c r="M97" s="254"/>
      <c r="N97" s="254"/>
      <c r="O97" s="254"/>
      <c r="P97" s="324"/>
    </row>
    <row r="98" spans="1:16" ht="120">
      <c r="A98" s="105">
        <v>4</v>
      </c>
      <c r="B98" s="265" t="s">
        <v>64</v>
      </c>
      <c r="C98" s="315" t="s">
        <v>165</v>
      </c>
      <c r="D98" s="251">
        <v>147</v>
      </c>
      <c r="E98" s="251">
        <v>147</v>
      </c>
      <c r="F98" s="252" t="s">
        <v>166</v>
      </c>
      <c r="G98" s="251" t="s">
        <v>167</v>
      </c>
      <c r="H98" s="240">
        <v>36</v>
      </c>
      <c r="I98" s="240">
        <v>11</v>
      </c>
      <c r="J98" s="248">
        <f>H98*poznamky!$B$19</f>
        <v>1925.705794947994</v>
      </c>
      <c r="K98" s="248">
        <f>I98*poznamky!$B$9</f>
        <v>244.173140954495</v>
      </c>
      <c r="L98" s="234">
        <f t="shared" si="4"/>
        <v>2169.878935902489</v>
      </c>
      <c r="M98" s="241"/>
      <c r="N98" s="241"/>
      <c r="O98" s="241"/>
      <c r="P98" s="316"/>
    </row>
    <row r="99" spans="1:16" ht="75">
      <c r="A99" s="105">
        <v>5</v>
      </c>
      <c r="B99" s="265" t="s">
        <v>8</v>
      </c>
      <c r="C99" s="379" t="s">
        <v>16</v>
      </c>
      <c r="D99" s="236">
        <v>147</v>
      </c>
      <c r="E99" s="236">
        <v>147</v>
      </c>
      <c r="F99" s="237" t="s">
        <v>257</v>
      </c>
      <c r="G99" s="238" t="s">
        <v>26</v>
      </c>
      <c r="H99" s="239">
        <v>60</v>
      </c>
      <c r="I99" s="240">
        <v>49</v>
      </c>
      <c r="J99" s="248">
        <f>H99*poznamky!$B$19</f>
        <v>3209.5096582466567</v>
      </c>
      <c r="K99" s="248">
        <f>I99*poznamky!$B$9</f>
        <v>1087.6803551609323</v>
      </c>
      <c r="L99" s="234">
        <f t="shared" si="4"/>
        <v>4297.1900134075895</v>
      </c>
      <c r="M99" s="241"/>
      <c r="N99" s="241"/>
      <c r="O99" s="241"/>
      <c r="P99" s="316"/>
    </row>
    <row r="100" spans="1:16" ht="75">
      <c r="A100" s="105">
        <v>47</v>
      </c>
      <c r="B100" s="265" t="s">
        <v>9</v>
      </c>
      <c r="C100" s="379" t="s">
        <v>366</v>
      </c>
      <c r="D100" s="236">
        <v>147</v>
      </c>
      <c r="E100" s="236">
        <v>147</v>
      </c>
      <c r="F100" s="237" t="s">
        <v>367</v>
      </c>
      <c r="G100" s="238" t="s">
        <v>368</v>
      </c>
      <c r="H100" s="239">
        <v>8</v>
      </c>
      <c r="I100" s="240">
        <v>6</v>
      </c>
      <c r="J100" s="248">
        <f>H100*poznamky!$B$19</f>
        <v>427.93462109955425</v>
      </c>
      <c r="K100" s="248">
        <f>I100*poznamky!$B$9</f>
        <v>133.18534961154273</v>
      </c>
      <c r="L100" s="234">
        <f t="shared" si="4"/>
        <v>561.119970711097</v>
      </c>
      <c r="M100" s="241"/>
      <c r="N100" s="241"/>
      <c r="O100" s="241"/>
      <c r="P100" s="316"/>
    </row>
    <row r="101" spans="1:16" ht="60">
      <c r="A101" s="105">
        <v>7</v>
      </c>
      <c r="B101" s="265" t="s">
        <v>9</v>
      </c>
      <c r="C101" s="379" t="s">
        <v>471</v>
      </c>
      <c r="D101" s="236">
        <v>174</v>
      </c>
      <c r="E101" s="236">
        <v>147</v>
      </c>
      <c r="F101" s="237" t="s">
        <v>472</v>
      </c>
      <c r="G101" s="238" t="s">
        <v>473</v>
      </c>
      <c r="H101" s="253">
        <v>4</v>
      </c>
      <c r="I101" s="253">
        <v>1</v>
      </c>
      <c r="J101" s="248">
        <f>H101*poznamky!$B$19</f>
        <v>213.96731054977712</v>
      </c>
      <c r="K101" s="248">
        <f>I101*poznamky!$B$9</f>
        <v>22.197558268590456</v>
      </c>
      <c r="L101" s="234">
        <f>SUM(J101:K101)</f>
        <v>236.16486881836758</v>
      </c>
      <c r="M101" s="254"/>
      <c r="N101" s="254"/>
      <c r="O101" s="254">
        <v>553</v>
      </c>
      <c r="P101" s="316"/>
    </row>
    <row r="102" spans="1:16" ht="75">
      <c r="A102" s="105">
        <v>8</v>
      </c>
      <c r="B102" s="265" t="s">
        <v>8</v>
      </c>
      <c r="C102" s="379" t="s">
        <v>220</v>
      </c>
      <c r="D102" s="236">
        <v>147</v>
      </c>
      <c r="E102" s="236">
        <v>147</v>
      </c>
      <c r="F102" s="237" t="s">
        <v>430</v>
      </c>
      <c r="G102" s="238" t="s">
        <v>431</v>
      </c>
      <c r="H102" s="240">
        <v>12</v>
      </c>
      <c r="I102" s="240">
        <v>5</v>
      </c>
      <c r="J102" s="248">
        <f>H102*poznamky!$B$19</f>
        <v>641.9019316493313</v>
      </c>
      <c r="K102" s="248">
        <f>I102*poznamky!$B$9</f>
        <v>110.98779134295228</v>
      </c>
      <c r="L102" s="234">
        <f t="shared" si="4"/>
        <v>752.8897229922836</v>
      </c>
      <c r="M102" s="241"/>
      <c r="N102" s="241"/>
      <c r="O102" s="241"/>
      <c r="P102" s="316"/>
    </row>
    <row r="103" spans="1:16" ht="60">
      <c r="A103" s="105">
        <v>10</v>
      </c>
      <c r="B103" s="265" t="s">
        <v>9</v>
      </c>
      <c r="C103" s="379" t="s">
        <v>434</v>
      </c>
      <c r="D103" s="236">
        <v>147</v>
      </c>
      <c r="E103" s="236">
        <v>147</v>
      </c>
      <c r="F103" s="237" t="s">
        <v>435</v>
      </c>
      <c r="G103" s="238" t="s">
        <v>436</v>
      </c>
      <c r="H103" s="240">
        <v>4</v>
      </c>
      <c r="I103" s="240">
        <v>3</v>
      </c>
      <c r="J103" s="248">
        <f>H103*poznamky!$B$19</f>
        <v>213.96731054977712</v>
      </c>
      <c r="K103" s="248">
        <f>I103*poznamky!$B$9</f>
        <v>66.59267480577137</v>
      </c>
      <c r="L103" s="234">
        <f t="shared" si="4"/>
        <v>280.5599853555485</v>
      </c>
      <c r="M103" s="241"/>
      <c r="N103" s="241"/>
      <c r="O103" s="241"/>
      <c r="P103" s="316"/>
    </row>
    <row r="104" spans="1:16" ht="75">
      <c r="A104" s="105">
        <v>1</v>
      </c>
      <c r="B104" s="265" t="s">
        <v>8</v>
      </c>
      <c r="C104" s="379" t="s">
        <v>440</v>
      </c>
      <c r="D104" s="236">
        <v>147</v>
      </c>
      <c r="E104" s="236">
        <v>147</v>
      </c>
      <c r="F104" s="237" t="s">
        <v>441</v>
      </c>
      <c r="G104" s="238" t="s">
        <v>442</v>
      </c>
      <c r="H104" s="253">
        <v>56</v>
      </c>
      <c r="I104" s="253">
        <v>6</v>
      </c>
      <c r="J104" s="248">
        <f>H104*poznamky!$B$19</f>
        <v>2995.54234769688</v>
      </c>
      <c r="K104" s="248">
        <f>I104*poznamky!$B$9</f>
        <v>133.18534961154273</v>
      </c>
      <c r="L104" s="234">
        <f t="shared" si="4"/>
        <v>3128.7276973084226</v>
      </c>
      <c r="M104" s="254"/>
      <c r="N104" s="254"/>
      <c r="O104" s="254">
        <v>5598</v>
      </c>
      <c r="P104" s="324"/>
    </row>
    <row r="105" spans="1:16" ht="75">
      <c r="A105" s="105">
        <v>6</v>
      </c>
      <c r="B105" s="265" t="s">
        <v>8</v>
      </c>
      <c r="C105" s="379" t="s">
        <v>452</v>
      </c>
      <c r="D105" s="236">
        <v>147</v>
      </c>
      <c r="E105" s="236">
        <v>147</v>
      </c>
      <c r="F105" s="237" t="s">
        <v>453</v>
      </c>
      <c r="G105" s="238" t="s">
        <v>454</v>
      </c>
      <c r="H105" s="253">
        <v>16</v>
      </c>
      <c r="I105" s="253">
        <v>1</v>
      </c>
      <c r="J105" s="248">
        <f>H105*poznamky!$B$19</f>
        <v>855.8692421991085</v>
      </c>
      <c r="K105" s="248">
        <f>I105*poznamky!$B$9</f>
        <v>22.197558268590456</v>
      </c>
      <c r="L105" s="234">
        <f t="shared" si="4"/>
        <v>878.066800467699</v>
      </c>
      <c r="M105" s="254"/>
      <c r="N105" s="254"/>
      <c r="O105" s="254">
        <v>1209</v>
      </c>
      <c r="P105" s="316"/>
    </row>
    <row r="106" spans="1:16" ht="15.75" thickBot="1">
      <c r="A106" s="294"/>
      <c r="B106" s="295"/>
      <c r="C106" s="385" t="s">
        <v>152</v>
      </c>
      <c r="D106" s="415">
        <v>147</v>
      </c>
      <c r="E106" s="415">
        <v>147</v>
      </c>
      <c r="F106" s="416">
        <v>200</v>
      </c>
      <c r="G106" s="349"/>
      <c r="H106" s="349"/>
      <c r="I106" s="349"/>
      <c r="J106" s="288"/>
      <c r="K106" s="288"/>
      <c r="L106" s="289"/>
      <c r="M106" s="289"/>
      <c r="N106" s="417">
        <f>F106*poznamky!$B$19</f>
        <v>10698.365527488857</v>
      </c>
      <c r="O106" s="289"/>
      <c r="P106" s="290">
        <f>SUM(L92:O106)</f>
        <v>39696.74322570431</v>
      </c>
    </row>
    <row r="107" spans="1:16" ht="60">
      <c r="A107" s="158">
        <v>41</v>
      </c>
      <c r="B107" s="359" t="s">
        <v>9</v>
      </c>
      <c r="C107" s="377" t="s">
        <v>352</v>
      </c>
      <c r="D107" s="307">
        <v>155</v>
      </c>
      <c r="E107" s="307">
        <v>155</v>
      </c>
      <c r="F107" s="308" t="s">
        <v>353</v>
      </c>
      <c r="G107" s="280" t="s">
        <v>354</v>
      </c>
      <c r="H107" s="309">
        <v>8</v>
      </c>
      <c r="I107" s="310">
        <v>12</v>
      </c>
      <c r="J107" s="311">
        <f>H107*poznamky!$B$19</f>
        <v>427.93462109955425</v>
      </c>
      <c r="K107" s="311">
        <f>I107*poznamky!$B$9</f>
        <v>266.37069922308547</v>
      </c>
      <c r="L107" s="282">
        <f>SUM(J107:K107)</f>
        <v>694.3053203226398</v>
      </c>
      <c r="M107" s="312"/>
      <c r="N107" s="312"/>
      <c r="O107" s="312"/>
      <c r="P107" s="313"/>
    </row>
    <row r="108" spans="1:16" ht="60">
      <c r="A108" s="159">
        <v>12</v>
      </c>
      <c r="B108" s="265" t="s">
        <v>9</v>
      </c>
      <c r="C108" s="379" t="s">
        <v>437</v>
      </c>
      <c r="D108" s="236">
        <v>155</v>
      </c>
      <c r="E108" s="236">
        <v>155</v>
      </c>
      <c r="F108" s="237" t="s">
        <v>438</v>
      </c>
      <c r="G108" s="238" t="s">
        <v>439</v>
      </c>
      <c r="H108" s="240">
        <v>4</v>
      </c>
      <c r="I108" s="240">
        <v>1</v>
      </c>
      <c r="J108" s="248">
        <f>H108*poznamky!$B$19</f>
        <v>213.96731054977712</v>
      </c>
      <c r="K108" s="248">
        <f>I108*poznamky!$B$9</f>
        <v>22.197558268590456</v>
      </c>
      <c r="L108" s="234">
        <f>SUM(J108:K108)</f>
        <v>236.16486881836758</v>
      </c>
      <c r="M108" s="241"/>
      <c r="N108" s="241"/>
      <c r="O108" s="241"/>
      <c r="P108" s="316"/>
    </row>
    <row r="109" spans="1:16" ht="75">
      <c r="A109" s="159">
        <v>3</v>
      </c>
      <c r="B109" s="265" t="s">
        <v>8</v>
      </c>
      <c r="C109" s="379" t="s">
        <v>460</v>
      </c>
      <c r="D109" s="236">
        <v>155</v>
      </c>
      <c r="E109" s="236">
        <v>155</v>
      </c>
      <c r="F109" s="237" t="s">
        <v>461</v>
      </c>
      <c r="G109" s="238" t="s">
        <v>462</v>
      </c>
      <c r="H109" s="253">
        <v>32</v>
      </c>
      <c r="I109" s="253">
        <v>5</v>
      </c>
      <c r="J109" s="248">
        <f>H109*poznamky!$B$19</f>
        <v>1711.738484398217</v>
      </c>
      <c r="K109" s="248">
        <f>I109*poznamky!$B$9</f>
        <v>110.98779134295228</v>
      </c>
      <c r="L109" s="234">
        <f>SUM(J109:K109)</f>
        <v>1822.7262757411693</v>
      </c>
      <c r="M109" s="254"/>
      <c r="N109" s="254"/>
      <c r="O109" s="254">
        <v>2661</v>
      </c>
      <c r="P109" s="316"/>
    </row>
    <row r="110" spans="1:16" ht="75">
      <c r="A110" s="159">
        <v>1</v>
      </c>
      <c r="B110" s="265" t="s">
        <v>8</v>
      </c>
      <c r="C110" s="379" t="s">
        <v>474</v>
      </c>
      <c r="D110" s="236">
        <v>155</v>
      </c>
      <c r="E110" s="236">
        <v>155</v>
      </c>
      <c r="F110" s="237" t="s">
        <v>475</v>
      </c>
      <c r="G110" s="238" t="s">
        <v>476</v>
      </c>
      <c r="H110" s="253">
        <v>24</v>
      </c>
      <c r="I110" s="253">
        <v>3</v>
      </c>
      <c r="J110" s="248">
        <f>H110*poznamky!$B$19</f>
        <v>1283.8038632986627</v>
      </c>
      <c r="K110" s="248">
        <f>I110*poznamky!$B$9</f>
        <v>66.59267480577137</v>
      </c>
      <c r="L110" s="234">
        <f>SUM(J110:K110)</f>
        <v>1350.396538104434</v>
      </c>
      <c r="M110" s="254"/>
      <c r="N110" s="254"/>
      <c r="O110" s="254">
        <v>3525</v>
      </c>
      <c r="P110" s="316"/>
    </row>
    <row r="111" spans="1:16" ht="15">
      <c r="A111" s="350">
        <v>7</v>
      </c>
      <c r="B111" s="265" t="s">
        <v>9</v>
      </c>
      <c r="C111" s="378"/>
      <c r="D111" s="243">
        <v>155</v>
      </c>
      <c r="E111" s="243">
        <v>155</v>
      </c>
      <c r="F111" s="244" t="s">
        <v>87</v>
      </c>
      <c r="G111" s="245"/>
      <c r="H111" s="238"/>
      <c r="I111" s="238"/>
      <c r="J111" s="248"/>
      <c r="K111" s="248"/>
      <c r="L111" s="241"/>
      <c r="M111" s="234">
        <v>1069.8365527488857</v>
      </c>
      <c r="N111" s="234"/>
      <c r="O111" s="234"/>
      <c r="P111" s="314"/>
    </row>
    <row r="112" spans="1:16" ht="90.75" thickBot="1">
      <c r="A112" s="337">
        <v>11</v>
      </c>
      <c r="B112" s="360" t="s">
        <v>8</v>
      </c>
      <c r="C112" s="380" t="s">
        <v>274</v>
      </c>
      <c r="D112" s="317" t="s">
        <v>275</v>
      </c>
      <c r="E112" s="317">
        <v>155</v>
      </c>
      <c r="F112" s="318" t="s">
        <v>276</v>
      </c>
      <c r="G112" s="287" t="s">
        <v>277</v>
      </c>
      <c r="H112" s="319">
        <v>56</v>
      </c>
      <c r="I112" s="320">
        <v>42</v>
      </c>
      <c r="J112" s="321">
        <f>H112*poznamky!$B$19</f>
        <v>2995.54234769688</v>
      </c>
      <c r="K112" s="321">
        <f>I112*poznamky!$B$9</f>
        <v>932.2974472807991</v>
      </c>
      <c r="L112" s="289">
        <f aca="true" t="shared" si="5" ref="L112:L122">SUM(J112:K112)</f>
        <v>3927.839794977679</v>
      </c>
      <c r="M112" s="322"/>
      <c r="N112" s="322"/>
      <c r="O112" s="322"/>
      <c r="P112" s="323">
        <f>SUM(L107:O112)</f>
        <v>15287.269350713175</v>
      </c>
    </row>
    <row r="113" spans="1:16" ht="90">
      <c r="A113" s="304">
        <v>13</v>
      </c>
      <c r="B113" s="306" t="s">
        <v>36</v>
      </c>
      <c r="C113" s="340" t="s">
        <v>66</v>
      </c>
      <c r="D113" s="341">
        <v>162</v>
      </c>
      <c r="E113" s="341">
        <v>162</v>
      </c>
      <c r="F113" s="342" t="s">
        <v>67</v>
      </c>
      <c r="G113" s="341" t="s">
        <v>68</v>
      </c>
      <c r="H113" s="310">
        <v>6</v>
      </c>
      <c r="I113" s="310">
        <v>1</v>
      </c>
      <c r="J113" s="311">
        <f>H113*poznamky!$B$19</f>
        <v>320.9509658246657</v>
      </c>
      <c r="K113" s="311">
        <f>I113*poznamky!$B$9</f>
        <v>22.197558268590456</v>
      </c>
      <c r="L113" s="282">
        <f t="shared" si="5"/>
        <v>343.1485240932561</v>
      </c>
      <c r="M113" s="345"/>
      <c r="N113" s="345"/>
      <c r="O113" s="345"/>
      <c r="P113" s="346"/>
    </row>
    <row r="114" spans="1:16" ht="90">
      <c r="A114" s="105">
        <v>22</v>
      </c>
      <c r="B114" s="265" t="s">
        <v>36</v>
      </c>
      <c r="C114" s="379" t="s">
        <v>42</v>
      </c>
      <c r="D114" s="236">
        <v>162</v>
      </c>
      <c r="E114" s="236">
        <v>162</v>
      </c>
      <c r="F114" s="237" t="s">
        <v>301</v>
      </c>
      <c r="G114" s="238" t="s">
        <v>302</v>
      </c>
      <c r="H114" s="239">
        <v>20</v>
      </c>
      <c r="I114" s="240">
        <v>31</v>
      </c>
      <c r="J114" s="248">
        <f>H114*poznamky!$B$19</f>
        <v>1069.8365527488857</v>
      </c>
      <c r="K114" s="248">
        <f>I114*poznamky!$B$9</f>
        <v>688.1243063263041</v>
      </c>
      <c r="L114" s="234">
        <f t="shared" si="5"/>
        <v>1757.9608590751898</v>
      </c>
      <c r="M114" s="241"/>
      <c r="N114" s="241"/>
      <c r="O114" s="241"/>
      <c r="P114" s="316"/>
    </row>
    <row r="115" spans="1:16" ht="90">
      <c r="A115" s="105">
        <v>26</v>
      </c>
      <c r="B115" s="265" t="s">
        <v>36</v>
      </c>
      <c r="C115" s="379" t="s">
        <v>48</v>
      </c>
      <c r="D115" s="236">
        <v>162</v>
      </c>
      <c r="E115" s="236">
        <v>162</v>
      </c>
      <c r="F115" s="237" t="s">
        <v>312</v>
      </c>
      <c r="G115" s="238" t="s">
        <v>313</v>
      </c>
      <c r="H115" s="239">
        <v>32</v>
      </c>
      <c r="I115" s="240">
        <v>27</v>
      </c>
      <c r="J115" s="248">
        <f>H115*poznamky!$B$19</f>
        <v>1711.738484398217</v>
      </c>
      <c r="K115" s="248">
        <f>I115*poznamky!$B$9</f>
        <v>599.3340732519423</v>
      </c>
      <c r="L115" s="234">
        <f t="shared" si="5"/>
        <v>2311.072557650159</v>
      </c>
      <c r="M115" s="241"/>
      <c r="N115" s="241"/>
      <c r="O115" s="241"/>
      <c r="P115" s="316"/>
    </row>
    <row r="116" spans="1:16" ht="60.75" thickBot="1">
      <c r="A116" s="105">
        <v>44</v>
      </c>
      <c r="B116" s="265" t="s">
        <v>9</v>
      </c>
      <c r="C116" s="380" t="s">
        <v>44</v>
      </c>
      <c r="D116" s="317">
        <v>162</v>
      </c>
      <c r="E116" s="317">
        <v>162</v>
      </c>
      <c r="F116" s="318" t="s">
        <v>45</v>
      </c>
      <c r="G116" s="287" t="s">
        <v>46</v>
      </c>
      <c r="H116" s="319">
        <v>8</v>
      </c>
      <c r="I116" s="320">
        <v>9</v>
      </c>
      <c r="J116" s="321">
        <f>H116*poznamky!$B$19</f>
        <v>427.93462109955425</v>
      </c>
      <c r="K116" s="321">
        <f>I116*poznamky!$B$9</f>
        <v>199.7780244173141</v>
      </c>
      <c r="L116" s="289">
        <f t="shared" si="5"/>
        <v>627.7126455168684</v>
      </c>
      <c r="M116" s="322"/>
      <c r="N116" s="322"/>
      <c r="O116" s="322"/>
      <c r="P116" s="323">
        <f>SUM(L113:O116)</f>
        <v>5039.894586335473</v>
      </c>
    </row>
    <row r="117" spans="1:16" ht="60.75" thickBot="1">
      <c r="A117" s="328">
        <v>49</v>
      </c>
      <c r="B117" s="329" t="s">
        <v>9</v>
      </c>
      <c r="C117" s="382" t="s">
        <v>371</v>
      </c>
      <c r="D117" s="351">
        <v>166</v>
      </c>
      <c r="E117" s="351">
        <v>166</v>
      </c>
      <c r="F117" s="352" t="s">
        <v>372</v>
      </c>
      <c r="G117" s="300" t="s">
        <v>373</v>
      </c>
      <c r="H117" s="353">
        <v>4</v>
      </c>
      <c r="I117" s="354">
        <v>4</v>
      </c>
      <c r="J117" s="355">
        <f>H117*poznamky!$B$19</f>
        <v>213.96731054977712</v>
      </c>
      <c r="K117" s="355">
        <f>I117*poznamky!$B$9</f>
        <v>88.79023307436182</v>
      </c>
      <c r="L117" s="302">
        <f t="shared" si="5"/>
        <v>302.757543624139</v>
      </c>
      <c r="M117" s="356"/>
      <c r="N117" s="356"/>
      <c r="O117" s="356"/>
      <c r="P117" s="303">
        <f>SUM(L117:O117)</f>
        <v>302.757543624139</v>
      </c>
    </row>
    <row r="118" spans="1:16" ht="75.75" thickBot="1">
      <c r="A118" s="344">
        <v>4</v>
      </c>
      <c r="B118" s="358" t="s">
        <v>8</v>
      </c>
      <c r="C118" s="375" t="s">
        <v>394</v>
      </c>
      <c r="D118" s="267">
        <v>174</v>
      </c>
      <c r="E118" s="267">
        <v>174</v>
      </c>
      <c r="F118" s="268" t="s">
        <v>395</v>
      </c>
      <c r="G118" s="269" t="s">
        <v>396</v>
      </c>
      <c r="H118" s="271">
        <v>16</v>
      </c>
      <c r="I118" s="271">
        <v>8</v>
      </c>
      <c r="J118" s="272">
        <f>H118*poznamky!$B$19</f>
        <v>855.8692421991085</v>
      </c>
      <c r="K118" s="272">
        <f>I118*poznamky!$B$9</f>
        <v>177.58046614872364</v>
      </c>
      <c r="L118" s="273">
        <f t="shared" si="5"/>
        <v>1033.4497083478323</v>
      </c>
      <c r="M118" s="274"/>
      <c r="N118" s="274"/>
      <c r="O118" s="274"/>
      <c r="P118" s="275">
        <f>SUM(L118:O118)</f>
        <v>1033.4497083478323</v>
      </c>
    </row>
    <row r="119" spans="1:16" ht="105">
      <c r="A119" s="304">
        <v>11</v>
      </c>
      <c r="B119" s="306" t="s">
        <v>36</v>
      </c>
      <c r="C119" s="340" t="s">
        <v>184</v>
      </c>
      <c r="D119" s="341">
        <v>178</v>
      </c>
      <c r="E119" s="341">
        <v>178</v>
      </c>
      <c r="F119" s="342" t="s">
        <v>185</v>
      </c>
      <c r="G119" s="341" t="s">
        <v>186</v>
      </c>
      <c r="H119" s="310">
        <v>12</v>
      </c>
      <c r="I119" s="310">
        <v>4</v>
      </c>
      <c r="J119" s="311">
        <f>H119*poznamky!$B$19</f>
        <v>641.9019316493313</v>
      </c>
      <c r="K119" s="311">
        <f>I119*poznamky!$B$9</f>
        <v>88.79023307436182</v>
      </c>
      <c r="L119" s="282">
        <f t="shared" si="5"/>
        <v>730.6921647236932</v>
      </c>
      <c r="M119" s="312"/>
      <c r="N119" s="312"/>
      <c r="O119" s="312"/>
      <c r="P119" s="313"/>
    </row>
    <row r="120" spans="1:16" ht="90">
      <c r="A120" s="105">
        <v>13</v>
      </c>
      <c r="B120" s="265" t="s">
        <v>36</v>
      </c>
      <c r="C120" s="315" t="s">
        <v>190</v>
      </c>
      <c r="D120" s="251">
        <v>178</v>
      </c>
      <c r="E120" s="251">
        <v>178</v>
      </c>
      <c r="F120" s="252" t="s">
        <v>191</v>
      </c>
      <c r="G120" s="251" t="s">
        <v>192</v>
      </c>
      <c r="H120" s="240">
        <v>6</v>
      </c>
      <c r="I120" s="240">
        <v>2</v>
      </c>
      <c r="J120" s="248">
        <f>H120*poznamky!$B$19</f>
        <v>320.9509658246657</v>
      </c>
      <c r="K120" s="248">
        <f>I120*poznamky!$B$9</f>
        <v>44.39511653718091</v>
      </c>
      <c r="L120" s="234">
        <f t="shared" si="5"/>
        <v>365.3460823618466</v>
      </c>
      <c r="M120" s="241"/>
      <c r="N120" s="241"/>
      <c r="O120" s="241"/>
      <c r="P120" s="316"/>
    </row>
    <row r="121" spans="1:16" ht="90">
      <c r="A121" s="105">
        <v>2</v>
      </c>
      <c r="B121" s="265" t="s">
        <v>36</v>
      </c>
      <c r="C121" s="379" t="s">
        <v>249</v>
      </c>
      <c r="D121" s="236">
        <v>178</v>
      </c>
      <c r="E121" s="236">
        <v>178</v>
      </c>
      <c r="F121" s="237" t="s">
        <v>250</v>
      </c>
      <c r="G121" s="238" t="s">
        <v>251</v>
      </c>
      <c r="H121" s="239">
        <v>56</v>
      </c>
      <c r="I121" s="240">
        <v>52</v>
      </c>
      <c r="J121" s="248">
        <f>H121*poznamky!$B$19</f>
        <v>2995.54234769688</v>
      </c>
      <c r="K121" s="248">
        <f>I121*poznamky!$B$9</f>
        <v>1154.2730299667037</v>
      </c>
      <c r="L121" s="234">
        <f t="shared" si="5"/>
        <v>4149.815377663584</v>
      </c>
      <c r="M121" s="241"/>
      <c r="N121" s="241"/>
      <c r="O121" s="241"/>
      <c r="P121" s="316"/>
    </row>
    <row r="122" spans="1:16" ht="90">
      <c r="A122" s="105">
        <v>28</v>
      </c>
      <c r="B122" s="265" t="s">
        <v>36</v>
      </c>
      <c r="C122" s="379" t="s">
        <v>31</v>
      </c>
      <c r="D122" s="236">
        <v>178</v>
      </c>
      <c r="E122" s="236">
        <v>178</v>
      </c>
      <c r="F122" s="237" t="s">
        <v>317</v>
      </c>
      <c r="G122" s="238" t="s">
        <v>318</v>
      </c>
      <c r="H122" s="239">
        <v>40</v>
      </c>
      <c r="I122" s="240">
        <v>25</v>
      </c>
      <c r="J122" s="248">
        <f>H122*poznamky!$B$19</f>
        <v>2139.6731054977713</v>
      </c>
      <c r="K122" s="248">
        <f>I122*poznamky!$B$9</f>
        <v>554.9389567147614</v>
      </c>
      <c r="L122" s="234">
        <f t="shared" si="5"/>
        <v>2694.6120622125327</v>
      </c>
      <c r="M122" s="241"/>
      <c r="N122" s="241"/>
      <c r="O122" s="241"/>
      <c r="P122" s="316"/>
    </row>
    <row r="123" spans="1:16" ht="15">
      <c r="A123" s="240">
        <v>2</v>
      </c>
      <c r="B123" s="265" t="s">
        <v>9</v>
      </c>
      <c r="C123" s="378"/>
      <c r="D123" s="243">
        <v>178</v>
      </c>
      <c r="E123" s="243">
        <v>178</v>
      </c>
      <c r="F123" s="244" t="s">
        <v>126</v>
      </c>
      <c r="G123" s="245"/>
      <c r="H123" s="238"/>
      <c r="I123" s="238"/>
      <c r="J123" s="248"/>
      <c r="K123" s="248"/>
      <c r="L123" s="241"/>
      <c r="M123" s="234">
        <v>534.9182763744428</v>
      </c>
      <c r="N123" s="234"/>
      <c r="O123" s="234"/>
      <c r="P123" s="314"/>
    </row>
    <row r="124" spans="1:16" ht="15">
      <c r="A124" s="247"/>
      <c r="B124" s="276"/>
      <c r="C124" s="386"/>
      <c r="D124" s="243">
        <v>178</v>
      </c>
      <c r="E124" s="243">
        <v>178</v>
      </c>
      <c r="F124" s="244" t="s">
        <v>97</v>
      </c>
      <c r="G124" s="245"/>
      <c r="H124" s="262"/>
      <c r="I124" s="238"/>
      <c r="J124" s="246"/>
      <c r="K124" s="246"/>
      <c r="L124" s="234"/>
      <c r="M124" s="234">
        <v>1069.8365527488857</v>
      </c>
      <c r="N124" s="234"/>
      <c r="O124" s="234"/>
      <c r="P124" s="314"/>
    </row>
    <row r="125" spans="1:16" ht="15">
      <c r="A125" s="247"/>
      <c r="B125" s="276"/>
      <c r="C125" s="386" t="s">
        <v>152</v>
      </c>
      <c r="D125" s="264">
        <v>178</v>
      </c>
      <c r="E125" s="264">
        <v>178</v>
      </c>
      <c r="F125" s="231">
        <v>800</v>
      </c>
      <c r="G125" s="250"/>
      <c r="H125" s="250"/>
      <c r="I125" s="250"/>
      <c r="J125" s="246"/>
      <c r="K125" s="246"/>
      <c r="L125" s="234"/>
      <c r="M125" s="234"/>
      <c r="N125" s="263">
        <f>F125*poznamky!$B$19</f>
        <v>42793.46210995543</v>
      </c>
      <c r="O125" s="234"/>
      <c r="P125" s="314"/>
    </row>
    <row r="126" spans="1:16" ht="75">
      <c r="A126" s="105">
        <v>2</v>
      </c>
      <c r="B126" s="265" t="s">
        <v>8</v>
      </c>
      <c r="C126" s="379" t="s">
        <v>18</v>
      </c>
      <c r="D126" s="236" t="s">
        <v>484</v>
      </c>
      <c r="E126" s="236">
        <v>178</v>
      </c>
      <c r="F126" s="237" t="s">
        <v>485</v>
      </c>
      <c r="G126" s="238" t="s">
        <v>486</v>
      </c>
      <c r="H126" s="253">
        <v>36</v>
      </c>
      <c r="I126" s="253">
        <v>2</v>
      </c>
      <c r="J126" s="248">
        <f>H126*poznamky!$B$19</f>
        <v>1925.705794947994</v>
      </c>
      <c r="K126" s="248">
        <f>I126*poznamky!$B$9</f>
        <v>44.39511653718091</v>
      </c>
      <c r="L126" s="234">
        <f>SUM(J126:K126)</f>
        <v>1970.100911485175</v>
      </c>
      <c r="M126" s="254"/>
      <c r="N126" s="254"/>
      <c r="O126" s="254">
        <v>3766</v>
      </c>
      <c r="P126" s="316"/>
    </row>
    <row r="127" spans="1:16" ht="75">
      <c r="A127" s="105">
        <v>31</v>
      </c>
      <c r="B127" s="265" t="s">
        <v>8</v>
      </c>
      <c r="C127" s="379" t="s">
        <v>325</v>
      </c>
      <c r="D127" s="236" t="s">
        <v>326</v>
      </c>
      <c r="E127" s="236">
        <v>178</v>
      </c>
      <c r="F127" s="237" t="s">
        <v>327</v>
      </c>
      <c r="G127" s="238" t="s">
        <v>328</v>
      </c>
      <c r="H127" s="239">
        <v>20</v>
      </c>
      <c r="I127" s="240">
        <v>22</v>
      </c>
      <c r="J127" s="248">
        <f>H127*poznamky!$B$19</f>
        <v>1069.8365527488857</v>
      </c>
      <c r="K127" s="248">
        <f>I127*poznamky!$B$9</f>
        <v>488.34628190899</v>
      </c>
      <c r="L127" s="234">
        <f>SUM(J127:K127)</f>
        <v>1558.1828346578757</v>
      </c>
      <c r="M127" s="241"/>
      <c r="N127" s="241"/>
      <c r="O127" s="241"/>
      <c r="P127" s="316"/>
    </row>
    <row r="128" spans="1:16" ht="120">
      <c r="A128" s="105">
        <v>3</v>
      </c>
      <c r="B128" s="265" t="s">
        <v>64</v>
      </c>
      <c r="C128" s="315" t="s">
        <v>162</v>
      </c>
      <c r="D128" s="251" t="s">
        <v>62</v>
      </c>
      <c r="E128" s="251">
        <v>178</v>
      </c>
      <c r="F128" s="252" t="s">
        <v>163</v>
      </c>
      <c r="G128" s="251" t="s">
        <v>164</v>
      </c>
      <c r="H128" s="240">
        <v>36</v>
      </c>
      <c r="I128" s="240">
        <v>12</v>
      </c>
      <c r="J128" s="248">
        <f>H128*poznamky!$B$19</f>
        <v>1925.705794947994</v>
      </c>
      <c r="K128" s="248">
        <f>I128*poznamky!$B$9</f>
        <v>266.37069922308547</v>
      </c>
      <c r="L128" s="234">
        <f>SUM(J128:K128)</f>
        <v>2192.0764941710795</v>
      </c>
      <c r="M128" s="241"/>
      <c r="N128" s="241"/>
      <c r="O128" s="241"/>
      <c r="P128" s="316"/>
    </row>
    <row r="129" spans="1:16" ht="60.75" thickBot="1">
      <c r="A129" s="328">
        <v>6</v>
      </c>
      <c r="B129" s="329" t="s">
        <v>9</v>
      </c>
      <c r="C129" s="380" t="s">
        <v>18</v>
      </c>
      <c r="D129" s="317">
        <v>178</v>
      </c>
      <c r="E129" s="317">
        <v>178</v>
      </c>
      <c r="F129" s="318" t="s">
        <v>400</v>
      </c>
      <c r="G129" s="287" t="s">
        <v>401</v>
      </c>
      <c r="H129" s="320">
        <v>12</v>
      </c>
      <c r="I129" s="320">
        <v>6</v>
      </c>
      <c r="J129" s="321">
        <f>H129*poznamky!$B$19</f>
        <v>641.9019316493313</v>
      </c>
      <c r="K129" s="321">
        <f>I129*poznamky!$B$9</f>
        <v>133.18534961154273</v>
      </c>
      <c r="L129" s="289">
        <f>SUM(J129:K129)</f>
        <v>775.0872812608741</v>
      </c>
      <c r="M129" s="322"/>
      <c r="N129" s="322"/>
      <c r="O129" s="322"/>
      <c r="P129" s="323">
        <f>SUM(L119:O129)</f>
        <v>62600.13014761542</v>
      </c>
    </row>
    <row r="130" spans="1:16" ht="75.75" thickBot="1">
      <c r="A130" s="344">
        <v>27</v>
      </c>
      <c r="B130" s="358" t="s">
        <v>8</v>
      </c>
      <c r="C130" s="375" t="s">
        <v>314</v>
      </c>
      <c r="D130" s="267">
        <v>180</v>
      </c>
      <c r="E130" s="267">
        <v>180</v>
      </c>
      <c r="F130" s="268" t="s">
        <v>315</v>
      </c>
      <c r="G130" s="269" t="s">
        <v>316</v>
      </c>
      <c r="H130" s="270">
        <v>36</v>
      </c>
      <c r="I130" s="271">
        <v>26</v>
      </c>
      <c r="J130" s="272">
        <f>H130*poznamky!$B$19</f>
        <v>1925.705794947994</v>
      </c>
      <c r="K130" s="272">
        <f>I130*poznamky!$B$9</f>
        <v>577.1365149833518</v>
      </c>
      <c r="L130" s="273">
        <f>SUM(J130:K130)</f>
        <v>2502.842309931346</v>
      </c>
      <c r="M130" s="274"/>
      <c r="N130" s="274"/>
      <c r="O130" s="274"/>
      <c r="P130" s="275">
        <f>SUM(L130:O130)</f>
        <v>2502.842309931346</v>
      </c>
    </row>
    <row r="131" spans="1:16" ht="75.75" thickBot="1">
      <c r="A131" s="344">
        <v>29</v>
      </c>
      <c r="B131" s="358" t="s">
        <v>8</v>
      </c>
      <c r="C131" s="375" t="s">
        <v>319</v>
      </c>
      <c r="D131" s="267">
        <v>194</v>
      </c>
      <c r="E131" s="267">
        <v>194</v>
      </c>
      <c r="F131" s="268" t="s">
        <v>320</v>
      </c>
      <c r="G131" s="269" t="s">
        <v>321</v>
      </c>
      <c r="H131" s="270">
        <v>32</v>
      </c>
      <c r="I131" s="271">
        <v>24</v>
      </c>
      <c r="J131" s="272">
        <f>H131*poznamky!$B$19</f>
        <v>1711.738484398217</v>
      </c>
      <c r="K131" s="272">
        <f>I131*poznamky!$B$9</f>
        <v>532.7413984461709</v>
      </c>
      <c r="L131" s="273">
        <f aca="true" t="shared" si="6" ref="L131:L150">SUM(J131:K131)</f>
        <v>2244.479882844388</v>
      </c>
      <c r="M131" s="274"/>
      <c r="N131" s="274"/>
      <c r="O131" s="274"/>
      <c r="P131" s="275">
        <f>SUM(L131:O131)</f>
        <v>2244.479882844388</v>
      </c>
    </row>
    <row r="132" spans="1:16" ht="60.75" thickBot="1">
      <c r="A132" s="105">
        <v>52</v>
      </c>
      <c r="B132" s="265" t="s">
        <v>9</v>
      </c>
      <c r="C132" s="375" t="s">
        <v>379</v>
      </c>
      <c r="D132" s="267">
        <v>0</v>
      </c>
      <c r="E132" s="267">
        <v>205</v>
      </c>
      <c r="F132" s="268" t="s">
        <v>380</v>
      </c>
      <c r="G132" s="269" t="s">
        <v>381</v>
      </c>
      <c r="H132" s="270">
        <v>4</v>
      </c>
      <c r="I132" s="271">
        <v>1</v>
      </c>
      <c r="J132" s="272">
        <f>H132*poznamky!$B$19</f>
        <v>213.96731054977712</v>
      </c>
      <c r="K132" s="272">
        <f>I132*poznamky!$B$9</f>
        <v>22.197558268590456</v>
      </c>
      <c r="L132" s="273">
        <f>SUM(J132:K132)</f>
        <v>236.16486881836758</v>
      </c>
      <c r="M132" s="274"/>
      <c r="N132" s="274"/>
      <c r="O132" s="274"/>
      <c r="P132" s="275">
        <f>SUM(L132:O132)</f>
        <v>236.16486881836758</v>
      </c>
    </row>
    <row r="133" spans="1:16" ht="60">
      <c r="A133" s="304">
        <v>16</v>
      </c>
      <c r="B133" s="306" t="s">
        <v>9</v>
      </c>
      <c r="C133" s="377" t="s">
        <v>38</v>
      </c>
      <c r="D133" s="307">
        <v>210</v>
      </c>
      <c r="E133" s="307">
        <v>210</v>
      </c>
      <c r="F133" s="308" t="s">
        <v>39</v>
      </c>
      <c r="G133" s="280" t="s">
        <v>40</v>
      </c>
      <c r="H133" s="309">
        <v>44</v>
      </c>
      <c r="I133" s="310">
        <v>37</v>
      </c>
      <c r="J133" s="311">
        <f>H133*poznamky!$B$19</f>
        <v>2353.6404160475486</v>
      </c>
      <c r="K133" s="311">
        <f>I133*poznamky!$B$9</f>
        <v>821.3096559378469</v>
      </c>
      <c r="L133" s="282">
        <f t="shared" si="6"/>
        <v>3174.9500719853954</v>
      </c>
      <c r="M133" s="312"/>
      <c r="N133" s="312"/>
      <c r="O133" s="312"/>
      <c r="P133" s="313"/>
    </row>
    <row r="134" spans="1:16" ht="90">
      <c r="A134" s="105">
        <v>19</v>
      </c>
      <c r="B134" s="265" t="s">
        <v>36</v>
      </c>
      <c r="C134" s="379" t="s">
        <v>14</v>
      </c>
      <c r="D134" s="236">
        <v>210</v>
      </c>
      <c r="E134" s="236">
        <v>210</v>
      </c>
      <c r="F134" s="237" t="s">
        <v>293</v>
      </c>
      <c r="G134" s="238" t="s">
        <v>294</v>
      </c>
      <c r="H134" s="239">
        <v>48</v>
      </c>
      <c r="I134" s="240">
        <v>34</v>
      </c>
      <c r="J134" s="248">
        <f>H134*poznamky!$B$19</f>
        <v>2567.6077265973254</v>
      </c>
      <c r="K134" s="248">
        <f>I134*poznamky!$B$9</f>
        <v>754.7169811320755</v>
      </c>
      <c r="L134" s="234">
        <f t="shared" si="6"/>
        <v>3322.324707729401</v>
      </c>
      <c r="M134" s="241"/>
      <c r="N134" s="241"/>
      <c r="O134" s="241"/>
      <c r="P134" s="316"/>
    </row>
    <row r="135" spans="1:16" ht="60.75" thickBot="1">
      <c r="A135" s="328">
        <v>11</v>
      </c>
      <c r="B135" s="329" t="s">
        <v>9</v>
      </c>
      <c r="C135" s="381" t="s">
        <v>38</v>
      </c>
      <c r="D135" s="330">
        <v>210</v>
      </c>
      <c r="E135" s="330">
        <v>210</v>
      </c>
      <c r="F135" s="331" t="s">
        <v>39</v>
      </c>
      <c r="G135" s="332" t="s">
        <v>40</v>
      </c>
      <c r="H135" s="338">
        <v>4</v>
      </c>
      <c r="I135" s="338">
        <v>2</v>
      </c>
      <c r="J135" s="334">
        <f>H135*poznamky!$B$19</f>
        <v>213.96731054977712</v>
      </c>
      <c r="K135" s="334">
        <f>I135*poznamky!$B$9</f>
        <v>44.39511653718091</v>
      </c>
      <c r="L135" s="266">
        <f t="shared" si="6"/>
        <v>258.36242708695806</v>
      </c>
      <c r="M135" s="339"/>
      <c r="N135" s="339"/>
      <c r="O135" s="339"/>
      <c r="P135" s="343">
        <f>SUM(L133:O135)</f>
        <v>6755.6372068017545</v>
      </c>
    </row>
    <row r="136" spans="1:16" ht="60.75" thickBot="1">
      <c r="A136" s="344">
        <v>40</v>
      </c>
      <c r="B136" s="358" t="s">
        <v>9</v>
      </c>
      <c r="C136" s="375" t="s">
        <v>349</v>
      </c>
      <c r="D136" s="267">
        <v>219</v>
      </c>
      <c r="E136" s="267">
        <v>219</v>
      </c>
      <c r="F136" s="268" t="s">
        <v>350</v>
      </c>
      <c r="G136" s="269" t="s">
        <v>351</v>
      </c>
      <c r="H136" s="270">
        <v>4</v>
      </c>
      <c r="I136" s="271">
        <v>13</v>
      </c>
      <c r="J136" s="272">
        <f>H136*poznamky!$B$19</f>
        <v>213.96731054977712</v>
      </c>
      <c r="K136" s="272">
        <f>I136*poznamky!$B$9</f>
        <v>288.5682574916759</v>
      </c>
      <c r="L136" s="273">
        <f t="shared" si="6"/>
        <v>502.5355680414531</v>
      </c>
      <c r="M136" s="274"/>
      <c r="N136" s="274"/>
      <c r="O136" s="274"/>
      <c r="P136" s="275">
        <f>SUM(L136:O136)</f>
        <v>502.5355680414531</v>
      </c>
    </row>
    <row r="137" spans="1:16" ht="105">
      <c r="A137" s="304">
        <v>1</v>
      </c>
      <c r="B137" s="306" t="s">
        <v>61</v>
      </c>
      <c r="C137" s="340" t="s">
        <v>238</v>
      </c>
      <c r="D137" s="341">
        <v>222</v>
      </c>
      <c r="E137" s="341">
        <v>222</v>
      </c>
      <c r="F137" s="342" t="s">
        <v>239</v>
      </c>
      <c r="G137" s="341" t="s">
        <v>240</v>
      </c>
      <c r="H137" s="310">
        <v>18</v>
      </c>
      <c r="I137" s="310">
        <v>3</v>
      </c>
      <c r="J137" s="311">
        <f>H137*poznamky!$B$19</f>
        <v>962.852897473997</v>
      </c>
      <c r="K137" s="311">
        <f>I137*poznamky!$B$9</f>
        <v>66.59267480577137</v>
      </c>
      <c r="L137" s="282">
        <f t="shared" si="6"/>
        <v>1029.4455722797684</v>
      </c>
      <c r="M137" s="312"/>
      <c r="N137" s="312"/>
      <c r="O137" s="312"/>
      <c r="P137" s="313"/>
    </row>
    <row r="138" spans="1:16" ht="90">
      <c r="A138" s="105">
        <v>3</v>
      </c>
      <c r="B138" s="265" t="s">
        <v>36</v>
      </c>
      <c r="C138" s="315" t="s">
        <v>244</v>
      </c>
      <c r="D138" s="251">
        <v>222</v>
      </c>
      <c r="E138" s="251">
        <v>222</v>
      </c>
      <c r="F138" s="252" t="s">
        <v>245</v>
      </c>
      <c r="G138" s="251" t="s">
        <v>246</v>
      </c>
      <c r="H138" s="240">
        <v>6</v>
      </c>
      <c r="I138" s="240">
        <v>1</v>
      </c>
      <c r="J138" s="248">
        <f>H138*poznamky!$B$19</f>
        <v>320.9509658246657</v>
      </c>
      <c r="K138" s="248">
        <f>I138*poznamky!$B$9</f>
        <v>22.197558268590456</v>
      </c>
      <c r="L138" s="234">
        <f t="shared" si="6"/>
        <v>343.1485240932561</v>
      </c>
      <c r="M138" s="254"/>
      <c r="N138" s="254"/>
      <c r="O138" s="254"/>
      <c r="P138" s="324"/>
    </row>
    <row r="139" spans="1:16" ht="90">
      <c r="A139" s="105">
        <v>4</v>
      </c>
      <c r="B139" s="265" t="s">
        <v>36</v>
      </c>
      <c r="C139" s="315" t="s">
        <v>232</v>
      </c>
      <c r="D139" s="251">
        <v>222</v>
      </c>
      <c r="E139" s="251">
        <v>222</v>
      </c>
      <c r="F139" s="252" t="s">
        <v>233</v>
      </c>
      <c r="G139" s="251" t="s">
        <v>234</v>
      </c>
      <c r="H139" s="240">
        <v>12</v>
      </c>
      <c r="I139" s="240">
        <v>2</v>
      </c>
      <c r="J139" s="248">
        <f>H139*poznamky!$B$19</f>
        <v>641.9019316493313</v>
      </c>
      <c r="K139" s="248">
        <f>I139*poznamky!$B$9</f>
        <v>44.39511653718091</v>
      </c>
      <c r="L139" s="234">
        <f t="shared" si="6"/>
        <v>686.2970481865123</v>
      </c>
      <c r="M139" s="241"/>
      <c r="N139" s="241"/>
      <c r="O139" s="241"/>
      <c r="P139" s="316"/>
    </row>
    <row r="140" spans="1:16" ht="90">
      <c r="A140" s="105">
        <v>10</v>
      </c>
      <c r="B140" s="265" t="s">
        <v>36</v>
      </c>
      <c r="C140" s="315" t="s">
        <v>181</v>
      </c>
      <c r="D140" s="251">
        <v>222</v>
      </c>
      <c r="E140" s="251">
        <v>222</v>
      </c>
      <c r="F140" s="252" t="s">
        <v>182</v>
      </c>
      <c r="G140" s="251" t="s">
        <v>183</v>
      </c>
      <c r="H140" s="240">
        <v>12</v>
      </c>
      <c r="I140" s="240">
        <v>5</v>
      </c>
      <c r="J140" s="248">
        <f>H140*poznamky!$B$19</f>
        <v>641.9019316493313</v>
      </c>
      <c r="K140" s="248">
        <f>I140*poznamky!$B$9</f>
        <v>110.98779134295228</v>
      </c>
      <c r="L140" s="234">
        <f t="shared" si="6"/>
        <v>752.8897229922836</v>
      </c>
      <c r="M140" s="241"/>
      <c r="N140" s="241"/>
      <c r="O140" s="241"/>
      <c r="P140" s="316"/>
    </row>
    <row r="141" spans="1:16" ht="90">
      <c r="A141" s="105">
        <v>12</v>
      </c>
      <c r="B141" s="265" t="s">
        <v>36</v>
      </c>
      <c r="C141" s="315" t="s">
        <v>187</v>
      </c>
      <c r="D141" s="251">
        <v>222</v>
      </c>
      <c r="E141" s="251">
        <v>222</v>
      </c>
      <c r="F141" s="252" t="s">
        <v>188</v>
      </c>
      <c r="G141" s="251" t="s">
        <v>189</v>
      </c>
      <c r="H141" s="240">
        <v>6</v>
      </c>
      <c r="I141" s="240">
        <v>3</v>
      </c>
      <c r="J141" s="248">
        <f>H141*poznamky!$B$19</f>
        <v>320.9509658246657</v>
      </c>
      <c r="K141" s="248">
        <f>I141*poznamky!$B$9</f>
        <v>66.59267480577137</v>
      </c>
      <c r="L141" s="234">
        <f t="shared" si="6"/>
        <v>387.54364063043704</v>
      </c>
      <c r="M141" s="241"/>
      <c r="N141" s="241"/>
      <c r="O141" s="241"/>
      <c r="P141" s="316"/>
    </row>
    <row r="142" spans="1:16" ht="75">
      <c r="A142" s="105">
        <v>20</v>
      </c>
      <c r="B142" s="265" t="s">
        <v>8</v>
      </c>
      <c r="C142" s="379" t="s">
        <v>295</v>
      </c>
      <c r="D142" s="236">
        <v>222</v>
      </c>
      <c r="E142" s="236">
        <v>222</v>
      </c>
      <c r="F142" s="237" t="s">
        <v>296</v>
      </c>
      <c r="G142" s="238" t="s">
        <v>297</v>
      </c>
      <c r="H142" s="239">
        <v>24</v>
      </c>
      <c r="I142" s="240">
        <v>33</v>
      </c>
      <c r="J142" s="248">
        <f>H142*poznamky!$B$19</f>
        <v>1283.8038632986627</v>
      </c>
      <c r="K142" s="248">
        <f>I142*poznamky!$B$9</f>
        <v>732.519422863485</v>
      </c>
      <c r="L142" s="234">
        <f t="shared" si="6"/>
        <v>2016.3232861621477</v>
      </c>
      <c r="M142" s="241"/>
      <c r="N142" s="241"/>
      <c r="O142" s="241"/>
      <c r="P142" s="316"/>
    </row>
    <row r="143" spans="1:16" ht="60">
      <c r="A143" s="105">
        <v>39</v>
      </c>
      <c r="B143" s="265" t="s">
        <v>9</v>
      </c>
      <c r="C143" s="379" t="s">
        <v>244</v>
      </c>
      <c r="D143" s="236">
        <v>222</v>
      </c>
      <c r="E143" s="236">
        <v>222</v>
      </c>
      <c r="F143" s="237" t="s">
        <v>347</v>
      </c>
      <c r="G143" s="238" t="s">
        <v>348</v>
      </c>
      <c r="H143" s="239">
        <v>8</v>
      </c>
      <c r="I143" s="240">
        <v>14</v>
      </c>
      <c r="J143" s="248">
        <f>H143*poznamky!$B$19</f>
        <v>427.93462109955425</v>
      </c>
      <c r="K143" s="248">
        <f>I143*poznamky!$B$9</f>
        <v>310.7658157602664</v>
      </c>
      <c r="L143" s="234">
        <f t="shared" si="6"/>
        <v>738.7004368598207</v>
      </c>
      <c r="M143" s="241"/>
      <c r="N143" s="241"/>
      <c r="O143" s="241"/>
      <c r="P143" s="316"/>
    </row>
    <row r="144" spans="1:16" ht="60">
      <c r="A144" s="105">
        <v>48</v>
      </c>
      <c r="B144" s="265" t="s">
        <v>9</v>
      </c>
      <c r="C144" s="379" t="s">
        <v>268</v>
      </c>
      <c r="D144" s="236">
        <v>222</v>
      </c>
      <c r="E144" s="236">
        <v>222</v>
      </c>
      <c r="F144" s="237" t="s">
        <v>369</v>
      </c>
      <c r="G144" s="238" t="s">
        <v>370</v>
      </c>
      <c r="H144" s="239">
        <v>4</v>
      </c>
      <c r="I144" s="240">
        <v>5</v>
      </c>
      <c r="J144" s="248">
        <f>H144*poznamky!$B$19</f>
        <v>213.96731054977712</v>
      </c>
      <c r="K144" s="248">
        <f>I144*poznamky!$B$9</f>
        <v>110.98779134295228</v>
      </c>
      <c r="L144" s="234">
        <f t="shared" si="6"/>
        <v>324.95510189272943</v>
      </c>
      <c r="M144" s="241"/>
      <c r="N144" s="241"/>
      <c r="O144" s="241"/>
      <c r="P144" s="316"/>
    </row>
    <row r="145" spans="1:16" ht="60">
      <c r="A145" s="105">
        <v>4</v>
      </c>
      <c r="B145" s="265" t="s">
        <v>9</v>
      </c>
      <c r="C145" s="379" t="s">
        <v>295</v>
      </c>
      <c r="D145" s="236">
        <v>222</v>
      </c>
      <c r="E145" s="236">
        <v>222</v>
      </c>
      <c r="F145" s="237" t="s">
        <v>448</v>
      </c>
      <c r="G145" s="238" t="s">
        <v>449</v>
      </c>
      <c r="H145" s="253">
        <v>20</v>
      </c>
      <c r="I145" s="253">
        <v>3</v>
      </c>
      <c r="J145" s="248">
        <f>H145*poznamky!$B$19</f>
        <v>1069.8365527488857</v>
      </c>
      <c r="K145" s="248">
        <f>I145*poznamky!$B$9</f>
        <v>66.59267480577137</v>
      </c>
      <c r="L145" s="234">
        <f t="shared" si="6"/>
        <v>1136.429227554657</v>
      </c>
      <c r="M145" s="254"/>
      <c r="N145" s="254"/>
      <c r="O145" s="254">
        <v>2350</v>
      </c>
      <c r="P145" s="324"/>
    </row>
    <row r="146" spans="1:16" ht="60">
      <c r="A146" s="105">
        <v>1</v>
      </c>
      <c r="B146" s="265" t="s">
        <v>9</v>
      </c>
      <c r="C146" s="379" t="s">
        <v>456</v>
      </c>
      <c r="D146" s="236">
        <v>222</v>
      </c>
      <c r="E146" s="236">
        <v>222</v>
      </c>
      <c r="F146" s="237" t="s">
        <v>347</v>
      </c>
      <c r="G146" s="238" t="s">
        <v>348</v>
      </c>
      <c r="H146" s="253">
        <v>48</v>
      </c>
      <c r="I146" s="253">
        <v>7</v>
      </c>
      <c r="J146" s="248">
        <f>H146*poznamky!$B$19</f>
        <v>2567.6077265973254</v>
      </c>
      <c r="K146" s="248">
        <f>I146*poznamky!$B$9</f>
        <v>155.3829078801332</v>
      </c>
      <c r="L146" s="234">
        <f t="shared" si="6"/>
        <v>2722.9906344774586</v>
      </c>
      <c r="M146" s="254"/>
      <c r="N146" s="254"/>
      <c r="O146" s="254">
        <v>5114</v>
      </c>
      <c r="P146" s="324"/>
    </row>
    <row r="147" spans="1:16" ht="90">
      <c r="A147" s="105">
        <v>2</v>
      </c>
      <c r="B147" s="265" t="s">
        <v>36</v>
      </c>
      <c r="C147" s="379" t="s">
        <v>457</v>
      </c>
      <c r="D147" s="236">
        <v>222</v>
      </c>
      <c r="E147" s="236">
        <v>222</v>
      </c>
      <c r="F147" s="237" t="s">
        <v>458</v>
      </c>
      <c r="G147" s="238" t="s">
        <v>459</v>
      </c>
      <c r="H147" s="253">
        <v>40</v>
      </c>
      <c r="I147" s="253">
        <v>6</v>
      </c>
      <c r="J147" s="248">
        <f>H147*poznamky!$B$19</f>
        <v>2139.6731054977713</v>
      </c>
      <c r="K147" s="248">
        <f>I147*poznamky!$B$9</f>
        <v>133.18534961154273</v>
      </c>
      <c r="L147" s="234">
        <f t="shared" si="6"/>
        <v>2272.858455109314</v>
      </c>
      <c r="M147" s="254"/>
      <c r="N147" s="254"/>
      <c r="O147" s="254">
        <v>4077</v>
      </c>
      <c r="P147" s="324"/>
    </row>
    <row r="148" spans="1:16" ht="90">
      <c r="A148" s="105">
        <v>4</v>
      </c>
      <c r="B148" s="265" t="s">
        <v>36</v>
      </c>
      <c r="C148" s="379" t="s">
        <v>463</v>
      </c>
      <c r="D148" s="236">
        <v>222</v>
      </c>
      <c r="E148" s="236">
        <v>222</v>
      </c>
      <c r="F148" s="237" t="s">
        <v>464</v>
      </c>
      <c r="G148" s="238" t="s">
        <v>465</v>
      </c>
      <c r="H148" s="253">
        <v>12</v>
      </c>
      <c r="I148" s="253">
        <v>4</v>
      </c>
      <c r="J148" s="248">
        <f>H148*poznamky!$B$19</f>
        <v>641.9019316493313</v>
      </c>
      <c r="K148" s="248">
        <f>I148*poznamky!$B$9</f>
        <v>88.79023307436182</v>
      </c>
      <c r="L148" s="234">
        <f t="shared" si="6"/>
        <v>730.6921647236932</v>
      </c>
      <c r="M148" s="254"/>
      <c r="N148" s="254"/>
      <c r="O148" s="254">
        <v>1037</v>
      </c>
      <c r="P148" s="316"/>
    </row>
    <row r="149" spans="1:16" ht="60">
      <c r="A149" s="105">
        <v>6</v>
      </c>
      <c r="B149" s="265" t="s">
        <v>9</v>
      </c>
      <c r="C149" s="379" t="s">
        <v>468</v>
      </c>
      <c r="D149" s="236">
        <v>222</v>
      </c>
      <c r="E149" s="236">
        <v>222</v>
      </c>
      <c r="F149" s="237" t="s">
        <v>469</v>
      </c>
      <c r="G149" s="238" t="s">
        <v>470</v>
      </c>
      <c r="H149" s="253">
        <v>8</v>
      </c>
      <c r="I149" s="253">
        <v>2</v>
      </c>
      <c r="J149" s="248">
        <f>H149*poznamky!$B$19</f>
        <v>427.93462109955425</v>
      </c>
      <c r="K149" s="248">
        <f>I149*poznamky!$B$9</f>
        <v>44.39511653718091</v>
      </c>
      <c r="L149" s="234">
        <f t="shared" si="6"/>
        <v>472.32973763673516</v>
      </c>
      <c r="M149" s="254"/>
      <c r="N149" s="254"/>
      <c r="O149" s="254">
        <v>1244</v>
      </c>
      <c r="P149" s="316"/>
    </row>
    <row r="150" spans="1:16" ht="75">
      <c r="A150" s="105">
        <v>3</v>
      </c>
      <c r="B150" s="265" t="s">
        <v>8</v>
      </c>
      <c r="C150" s="379" t="s">
        <v>468</v>
      </c>
      <c r="D150" s="236">
        <v>222</v>
      </c>
      <c r="E150" s="236">
        <v>222</v>
      </c>
      <c r="F150" s="237" t="s">
        <v>480</v>
      </c>
      <c r="G150" s="238" t="s">
        <v>481</v>
      </c>
      <c r="H150" s="253">
        <v>12</v>
      </c>
      <c r="I150" s="253">
        <v>1</v>
      </c>
      <c r="J150" s="248">
        <f>H150*poznamky!$B$19</f>
        <v>641.9019316493313</v>
      </c>
      <c r="K150" s="248">
        <f>I150*poznamky!$B$9</f>
        <v>22.197558268590456</v>
      </c>
      <c r="L150" s="234">
        <f t="shared" si="6"/>
        <v>664.0994899179218</v>
      </c>
      <c r="M150" s="254"/>
      <c r="N150" s="254"/>
      <c r="O150" s="254">
        <v>933</v>
      </c>
      <c r="P150" s="316"/>
    </row>
    <row r="151" spans="1:16" ht="15">
      <c r="A151" s="247"/>
      <c r="B151" s="276"/>
      <c r="C151" s="386"/>
      <c r="D151" s="243">
        <v>222</v>
      </c>
      <c r="E151" s="243">
        <v>222</v>
      </c>
      <c r="F151" s="244" t="s">
        <v>77</v>
      </c>
      <c r="G151" s="245"/>
      <c r="H151" s="250"/>
      <c r="I151" s="238"/>
      <c r="J151" s="246"/>
      <c r="K151" s="246"/>
      <c r="L151" s="234"/>
      <c r="M151" s="234">
        <v>1604.7548291233284</v>
      </c>
      <c r="N151" s="234"/>
      <c r="O151" s="234"/>
      <c r="P151" s="314"/>
    </row>
    <row r="152" spans="1:16" ht="15">
      <c r="A152" s="240">
        <v>39</v>
      </c>
      <c r="B152" s="265" t="s">
        <v>8</v>
      </c>
      <c r="C152" s="378"/>
      <c r="D152" s="243">
        <v>222</v>
      </c>
      <c r="E152" s="243">
        <v>222</v>
      </c>
      <c r="F152" s="244" t="s">
        <v>105</v>
      </c>
      <c r="G152" s="245"/>
      <c r="H152" s="238"/>
      <c r="I152" s="238"/>
      <c r="J152" s="248"/>
      <c r="K152" s="248"/>
      <c r="L152" s="241"/>
      <c r="M152" s="234">
        <v>2942.0505200594353</v>
      </c>
      <c r="N152" s="234"/>
      <c r="O152" s="234"/>
      <c r="P152" s="314"/>
    </row>
    <row r="153" spans="1:16" ht="15">
      <c r="A153" s="240">
        <v>41</v>
      </c>
      <c r="B153" s="265" t="s">
        <v>9</v>
      </c>
      <c r="C153" s="378"/>
      <c r="D153" s="243">
        <v>222</v>
      </c>
      <c r="E153" s="243">
        <v>222</v>
      </c>
      <c r="F153" s="244" t="s">
        <v>106</v>
      </c>
      <c r="G153" s="245"/>
      <c r="H153" s="238"/>
      <c r="I153" s="238"/>
      <c r="J153" s="248"/>
      <c r="K153" s="248"/>
      <c r="L153" s="241"/>
      <c r="M153" s="234">
        <v>2674.5913818722142</v>
      </c>
      <c r="N153" s="234"/>
      <c r="O153" s="234"/>
      <c r="P153" s="314"/>
    </row>
    <row r="154" spans="1:16" ht="15">
      <c r="A154" s="240"/>
      <c r="B154" s="265"/>
      <c r="C154" s="378"/>
      <c r="D154" s="243">
        <v>222</v>
      </c>
      <c r="E154" s="243">
        <v>222</v>
      </c>
      <c r="F154" s="244" t="s">
        <v>502</v>
      </c>
      <c r="G154" s="245"/>
      <c r="H154" s="238"/>
      <c r="I154" s="238"/>
      <c r="J154" s="248"/>
      <c r="K154" s="248"/>
      <c r="L154" s="241"/>
      <c r="M154" s="234">
        <v>1069.8365527488857</v>
      </c>
      <c r="N154" s="234"/>
      <c r="O154" s="234"/>
      <c r="P154" s="314"/>
    </row>
    <row r="155" spans="1:16" ht="15">
      <c r="A155" s="240"/>
      <c r="B155" s="265"/>
      <c r="C155" s="378"/>
      <c r="D155" s="243">
        <v>2</v>
      </c>
      <c r="E155" s="243">
        <v>222</v>
      </c>
      <c r="F155" s="244" t="s">
        <v>109</v>
      </c>
      <c r="G155" s="245"/>
      <c r="H155" s="238"/>
      <c r="I155" s="238"/>
      <c r="J155" s="248"/>
      <c r="K155" s="248"/>
      <c r="L155" s="241"/>
      <c r="M155" s="234">
        <v>3476.968796433878</v>
      </c>
      <c r="N155" s="234"/>
      <c r="O155" s="234"/>
      <c r="P155" s="314"/>
    </row>
    <row r="156" spans="1:16" ht="15">
      <c r="A156" s="240"/>
      <c r="B156" s="265"/>
      <c r="C156" s="378"/>
      <c r="D156" s="243">
        <v>2</v>
      </c>
      <c r="E156" s="243">
        <v>222</v>
      </c>
      <c r="F156" s="244" t="s">
        <v>110</v>
      </c>
      <c r="G156" s="245"/>
      <c r="H156" s="238"/>
      <c r="I156" s="238"/>
      <c r="J156" s="248"/>
      <c r="K156" s="248"/>
      <c r="L156" s="241"/>
      <c r="M156" s="234">
        <v>3476.968796433878</v>
      </c>
      <c r="N156" s="234"/>
      <c r="O156" s="234"/>
      <c r="P156" s="314"/>
    </row>
    <row r="157" spans="1:16" ht="60">
      <c r="A157" s="105">
        <v>11</v>
      </c>
      <c r="B157" s="265" t="s">
        <v>9</v>
      </c>
      <c r="C157" s="379" t="s">
        <v>413</v>
      </c>
      <c r="D157" s="236" t="s">
        <v>414</v>
      </c>
      <c r="E157" s="236">
        <v>222</v>
      </c>
      <c r="F157" s="237" t="s">
        <v>415</v>
      </c>
      <c r="G157" s="238" t="s">
        <v>416</v>
      </c>
      <c r="H157" s="240">
        <v>4</v>
      </c>
      <c r="I157" s="240">
        <v>1</v>
      </c>
      <c r="J157" s="248">
        <f>H157*poznamky!$B$19</f>
        <v>213.96731054977712</v>
      </c>
      <c r="K157" s="248">
        <f>I157*poznamky!$B$9</f>
        <v>22.197558268590456</v>
      </c>
      <c r="L157" s="234">
        <f aca="true" t="shared" si="7" ref="L157:L166">SUM(J157:K157)</f>
        <v>236.16486881836758</v>
      </c>
      <c r="M157" s="241"/>
      <c r="N157" s="241"/>
      <c r="O157" s="241"/>
      <c r="P157" s="316"/>
    </row>
    <row r="158" spans="1:16" ht="90">
      <c r="A158" s="105">
        <v>2</v>
      </c>
      <c r="B158" s="265" t="s">
        <v>36</v>
      </c>
      <c r="C158" s="379" t="s">
        <v>386</v>
      </c>
      <c r="D158" s="236" t="s">
        <v>387</v>
      </c>
      <c r="E158" s="236">
        <v>222</v>
      </c>
      <c r="F158" s="237" t="s">
        <v>388</v>
      </c>
      <c r="G158" s="238" t="s">
        <v>389</v>
      </c>
      <c r="H158" s="240">
        <v>48</v>
      </c>
      <c r="I158" s="240">
        <v>11</v>
      </c>
      <c r="J158" s="248">
        <f>H158*poznamky!$B$19</f>
        <v>2567.6077265973254</v>
      </c>
      <c r="K158" s="248">
        <f>I158*poznamky!$B$9</f>
        <v>244.173140954495</v>
      </c>
      <c r="L158" s="234">
        <f t="shared" si="7"/>
        <v>2811.7808675518204</v>
      </c>
      <c r="M158" s="241"/>
      <c r="N158" s="241"/>
      <c r="O158" s="241"/>
      <c r="P158" s="316"/>
    </row>
    <row r="159" spans="1:16" ht="60">
      <c r="A159" s="105">
        <v>7</v>
      </c>
      <c r="B159" s="265" t="s">
        <v>9</v>
      </c>
      <c r="C159" s="379" t="s">
        <v>402</v>
      </c>
      <c r="D159" s="236" t="s">
        <v>387</v>
      </c>
      <c r="E159" s="236">
        <v>222</v>
      </c>
      <c r="F159" s="237" t="s">
        <v>403</v>
      </c>
      <c r="G159" s="238" t="s">
        <v>404</v>
      </c>
      <c r="H159" s="240">
        <v>8</v>
      </c>
      <c r="I159" s="240">
        <v>5</v>
      </c>
      <c r="J159" s="248">
        <f>H159*poznamky!$B$19</f>
        <v>427.93462109955425</v>
      </c>
      <c r="K159" s="248">
        <f>I159*poznamky!$B$9</f>
        <v>110.98779134295228</v>
      </c>
      <c r="L159" s="234">
        <f t="shared" si="7"/>
        <v>538.9224124425066</v>
      </c>
      <c r="M159" s="241"/>
      <c r="N159" s="241"/>
      <c r="O159" s="241"/>
      <c r="P159" s="316"/>
    </row>
    <row r="160" spans="1:16" ht="90.75" thickBot="1">
      <c r="A160" s="105">
        <v>9</v>
      </c>
      <c r="B160" s="265" t="s">
        <v>36</v>
      </c>
      <c r="C160" s="380" t="s">
        <v>268</v>
      </c>
      <c r="D160" s="317" t="s">
        <v>269</v>
      </c>
      <c r="E160" s="317">
        <v>222</v>
      </c>
      <c r="F160" s="318" t="s">
        <v>270</v>
      </c>
      <c r="G160" s="287" t="s">
        <v>271</v>
      </c>
      <c r="H160" s="319">
        <v>48</v>
      </c>
      <c r="I160" s="320">
        <v>44</v>
      </c>
      <c r="J160" s="321">
        <f>H160*poznamky!$B$19</f>
        <v>2567.6077265973254</v>
      </c>
      <c r="K160" s="321">
        <f>I160*poznamky!$B$9</f>
        <v>976.69256381798</v>
      </c>
      <c r="L160" s="289">
        <f t="shared" si="7"/>
        <v>3544.3002904153054</v>
      </c>
      <c r="M160" s="322"/>
      <c r="N160" s="322"/>
      <c r="O160" s="322"/>
      <c r="P160" s="323">
        <f>SUM(L137:O160)</f>
        <v>51410.04235841636</v>
      </c>
    </row>
    <row r="161" spans="1:16" ht="90">
      <c r="A161" s="105">
        <v>2</v>
      </c>
      <c r="B161" s="265" t="s">
        <v>36</v>
      </c>
      <c r="C161" s="340" t="s">
        <v>241</v>
      </c>
      <c r="D161" s="341">
        <v>223</v>
      </c>
      <c r="E161" s="341">
        <v>223</v>
      </c>
      <c r="F161" s="342" t="s">
        <v>242</v>
      </c>
      <c r="G161" s="341" t="s">
        <v>243</v>
      </c>
      <c r="H161" s="310">
        <v>12</v>
      </c>
      <c r="I161" s="310">
        <v>2</v>
      </c>
      <c r="J161" s="311">
        <f>H161*poznamky!$B$19</f>
        <v>641.9019316493313</v>
      </c>
      <c r="K161" s="311">
        <f>I161*poznamky!$B$9</f>
        <v>44.39511653718091</v>
      </c>
      <c r="L161" s="282">
        <f t="shared" si="7"/>
        <v>686.2970481865123</v>
      </c>
      <c r="M161" s="312"/>
      <c r="N161" s="312"/>
      <c r="O161" s="312"/>
      <c r="P161" s="313"/>
    </row>
    <row r="162" spans="1:16" ht="105">
      <c r="A162" s="105">
        <v>3</v>
      </c>
      <c r="B162" s="265" t="s">
        <v>61</v>
      </c>
      <c r="C162" s="315" t="s">
        <v>229</v>
      </c>
      <c r="D162" s="251">
        <v>223</v>
      </c>
      <c r="E162" s="251">
        <v>223</v>
      </c>
      <c r="F162" s="252" t="s">
        <v>230</v>
      </c>
      <c r="G162" s="251" t="s">
        <v>231</v>
      </c>
      <c r="H162" s="240">
        <v>24</v>
      </c>
      <c r="I162" s="240">
        <v>3</v>
      </c>
      <c r="J162" s="248">
        <f>H162*poznamky!$B$19</f>
        <v>1283.8038632986627</v>
      </c>
      <c r="K162" s="248">
        <f>I162*poznamky!$B$9</f>
        <v>66.59267480577137</v>
      </c>
      <c r="L162" s="234">
        <f t="shared" si="7"/>
        <v>1350.396538104434</v>
      </c>
      <c r="M162" s="241"/>
      <c r="N162" s="241"/>
      <c r="O162" s="241"/>
      <c r="P162" s="316"/>
    </row>
    <row r="163" spans="1:16" ht="90">
      <c r="A163" s="105">
        <v>5</v>
      </c>
      <c r="B163" s="265" t="s">
        <v>36</v>
      </c>
      <c r="C163" s="315" t="s">
        <v>235</v>
      </c>
      <c r="D163" s="251">
        <v>223</v>
      </c>
      <c r="E163" s="251">
        <v>223</v>
      </c>
      <c r="F163" s="252" t="s">
        <v>236</v>
      </c>
      <c r="G163" s="251" t="s">
        <v>237</v>
      </c>
      <c r="H163" s="240">
        <v>6</v>
      </c>
      <c r="I163" s="240">
        <v>1</v>
      </c>
      <c r="J163" s="248">
        <f>H163*poznamky!$B$19</f>
        <v>320.9509658246657</v>
      </c>
      <c r="K163" s="248">
        <f>I163*poznamky!$B$9</f>
        <v>22.197558268590456</v>
      </c>
      <c r="L163" s="234">
        <f t="shared" si="7"/>
        <v>343.1485240932561</v>
      </c>
      <c r="M163" s="241"/>
      <c r="N163" s="241"/>
      <c r="O163" s="241"/>
      <c r="P163" s="316"/>
    </row>
    <row r="164" spans="1:16" ht="60">
      <c r="A164" s="105">
        <v>5</v>
      </c>
      <c r="B164" s="265" t="s">
        <v>9</v>
      </c>
      <c r="C164" s="379" t="s">
        <v>229</v>
      </c>
      <c r="D164" s="236">
        <v>223</v>
      </c>
      <c r="E164" s="236">
        <v>223</v>
      </c>
      <c r="F164" s="237" t="s">
        <v>450</v>
      </c>
      <c r="G164" s="238" t="s">
        <v>451</v>
      </c>
      <c r="H164" s="253">
        <v>20</v>
      </c>
      <c r="I164" s="253">
        <v>2</v>
      </c>
      <c r="J164" s="248">
        <f>H164*poznamky!$B$19</f>
        <v>1069.8365527488857</v>
      </c>
      <c r="K164" s="248">
        <f>I164*poznamky!$B$9</f>
        <v>44.39511653718091</v>
      </c>
      <c r="L164" s="234">
        <f t="shared" si="7"/>
        <v>1114.2316692860666</v>
      </c>
      <c r="M164" s="254"/>
      <c r="N164" s="254"/>
      <c r="O164" s="254">
        <v>1382</v>
      </c>
      <c r="P164" s="324"/>
    </row>
    <row r="165" spans="1:16" ht="75">
      <c r="A165" s="105">
        <v>5</v>
      </c>
      <c r="B165" s="265" t="s">
        <v>8</v>
      </c>
      <c r="C165" s="379" t="s">
        <v>241</v>
      </c>
      <c r="D165" s="236">
        <v>223</v>
      </c>
      <c r="E165" s="236">
        <v>223</v>
      </c>
      <c r="F165" s="237" t="s">
        <v>466</v>
      </c>
      <c r="G165" s="238" t="s">
        <v>467</v>
      </c>
      <c r="H165" s="253">
        <v>12</v>
      </c>
      <c r="I165" s="253">
        <v>3</v>
      </c>
      <c r="J165" s="248">
        <f>H165*poznamky!$B$19</f>
        <v>641.9019316493313</v>
      </c>
      <c r="K165" s="248">
        <f>I165*poznamky!$B$9</f>
        <v>66.59267480577137</v>
      </c>
      <c r="L165" s="234">
        <f t="shared" si="7"/>
        <v>708.4946064551027</v>
      </c>
      <c r="M165" s="254"/>
      <c r="N165" s="254"/>
      <c r="O165" s="254">
        <v>1762</v>
      </c>
      <c r="P165" s="316"/>
    </row>
    <row r="166" spans="1:16" ht="75">
      <c r="A166" s="105">
        <v>2</v>
      </c>
      <c r="B166" s="265" t="s">
        <v>9</v>
      </c>
      <c r="C166" s="379" t="s">
        <v>477</v>
      </c>
      <c r="D166" s="236">
        <v>223</v>
      </c>
      <c r="E166" s="236">
        <v>223</v>
      </c>
      <c r="F166" s="237" t="s">
        <v>478</v>
      </c>
      <c r="G166" s="238" t="s">
        <v>479</v>
      </c>
      <c r="H166" s="253">
        <v>16</v>
      </c>
      <c r="I166" s="253">
        <v>2</v>
      </c>
      <c r="J166" s="248">
        <f>H166*poznamky!$B$19</f>
        <v>855.8692421991085</v>
      </c>
      <c r="K166" s="248">
        <f>I166*poznamky!$B$9</f>
        <v>44.39511653718091</v>
      </c>
      <c r="L166" s="234">
        <f t="shared" si="7"/>
        <v>900.2643587362894</v>
      </c>
      <c r="M166" s="254"/>
      <c r="N166" s="254"/>
      <c r="O166" s="254">
        <v>2073</v>
      </c>
      <c r="P166" s="316"/>
    </row>
    <row r="167" spans="1:16" ht="15">
      <c r="A167" s="247"/>
      <c r="B167" s="276"/>
      <c r="C167" s="386"/>
      <c r="D167" s="243">
        <v>223</v>
      </c>
      <c r="E167" s="243">
        <v>223</v>
      </c>
      <c r="F167" s="244" t="s">
        <v>103</v>
      </c>
      <c r="G167" s="245"/>
      <c r="H167" s="250"/>
      <c r="I167" s="250"/>
      <c r="J167" s="246"/>
      <c r="K167" s="246"/>
      <c r="L167" s="234"/>
      <c r="M167" s="234">
        <v>0</v>
      </c>
      <c r="N167" s="234"/>
      <c r="O167" s="234"/>
      <c r="P167" s="314"/>
    </row>
    <row r="168" spans="1:16" ht="15.75" thickBot="1">
      <c r="A168" s="247"/>
      <c r="B168" s="276"/>
      <c r="C168" s="385"/>
      <c r="D168" s="284">
        <v>223</v>
      </c>
      <c r="E168" s="284">
        <v>223</v>
      </c>
      <c r="F168" s="285" t="s">
        <v>108</v>
      </c>
      <c r="G168" s="286"/>
      <c r="H168" s="349"/>
      <c r="I168" s="349"/>
      <c r="J168" s="288"/>
      <c r="K168" s="288"/>
      <c r="L168" s="289"/>
      <c r="M168" s="289">
        <v>1337.2956909361071</v>
      </c>
      <c r="N168" s="289"/>
      <c r="O168" s="289"/>
      <c r="P168" s="290">
        <f>SUM(L161:O168)</f>
        <v>11657.128435797767</v>
      </c>
    </row>
    <row r="169" spans="1:16" ht="60.75" thickBot="1">
      <c r="A169" s="105">
        <v>51</v>
      </c>
      <c r="B169" s="265" t="s">
        <v>9</v>
      </c>
      <c r="C169" s="375" t="s">
        <v>47</v>
      </c>
      <c r="D169" s="267">
        <v>225</v>
      </c>
      <c r="E169" s="267">
        <v>225</v>
      </c>
      <c r="F169" s="268" t="s">
        <v>377</v>
      </c>
      <c r="G169" s="269" t="s">
        <v>378</v>
      </c>
      <c r="H169" s="270">
        <v>8</v>
      </c>
      <c r="I169" s="271">
        <v>2</v>
      </c>
      <c r="J169" s="272">
        <f>H169*poznamky!$B$19</f>
        <v>427.93462109955425</v>
      </c>
      <c r="K169" s="272">
        <f>I169*poznamky!$B$9</f>
        <v>44.39511653718091</v>
      </c>
      <c r="L169" s="273">
        <f>SUM(J169:K169)</f>
        <v>472.32973763673516</v>
      </c>
      <c r="M169" s="274"/>
      <c r="N169" s="274"/>
      <c r="O169" s="274"/>
      <c r="P169" s="275">
        <f>SUM(L169:O169)</f>
        <v>472.32973763673516</v>
      </c>
    </row>
    <row r="170" spans="1:16" ht="60.75" thickBot="1">
      <c r="A170" s="105">
        <v>43</v>
      </c>
      <c r="B170" s="265" t="s">
        <v>9</v>
      </c>
      <c r="C170" s="383" t="s">
        <v>357</v>
      </c>
      <c r="D170" s="366">
        <v>237</v>
      </c>
      <c r="E170" s="366">
        <v>237</v>
      </c>
      <c r="F170" s="367" t="s">
        <v>358</v>
      </c>
      <c r="G170" s="368" t="s">
        <v>359</v>
      </c>
      <c r="H170" s="369">
        <v>4</v>
      </c>
      <c r="I170" s="370">
        <v>10</v>
      </c>
      <c r="J170" s="371">
        <f>H170*poznamky!$B$19</f>
        <v>213.96731054977712</v>
      </c>
      <c r="K170" s="371">
        <f>I170*poznamky!$B$9</f>
        <v>221.97558268590456</v>
      </c>
      <c r="L170" s="372">
        <f>SUM(J170:K170)</f>
        <v>435.9428932356817</v>
      </c>
      <c r="M170" s="373"/>
      <c r="N170" s="373"/>
      <c r="O170" s="373"/>
      <c r="P170" s="374">
        <f>SUM(L170:O170)</f>
        <v>435.9428932356817</v>
      </c>
    </row>
    <row r="171" spans="3:17" s="256" customFormat="1" ht="15">
      <c r="C171" s="387"/>
      <c r="D171" s="257"/>
      <c r="E171" s="257"/>
      <c r="F171" s="255"/>
      <c r="H171" s="257">
        <f aca="true" t="shared" si="8" ref="H171:P171">SUM(H2:H170)</f>
        <v>3340</v>
      </c>
      <c r="I171" s="257">
        <f t="shared" si="8"/>
        <v>1802</v>
      </c>
      <c r="J171" s="258">
        <f t="shared" si="8"/>
        <v>178662.704309064</v>
      </c>
      <c r="K171" s="258">
        <f t="shared" si="8"/>
        <v>40000.00000000002</v>
      </c>
      <c r="L171" s="259">
        <f t="shared" si="8"/>
        <v>218662.70430906393</v>
      </c>
      <c r="M171" s="259">
        <f t="shared" si="8"/>
        <v>52956.90936106983</v>
      </c>
      <c r="N171" s="259">
        <f t="shared" si="8"/>
        <v>128380.38632986628</v>
      </c>
      <c r="O171" s="259">
        <f t="shared" si="8"/>
        <v>50000</v>
      </c>
      <c r="P171" s="259">
        <f t="shared" si="8"/>
        <v>450000</v>
      </c>
      <c r="Q171" s="258"/>
    </row>
    <row r="172" ht="15">
      <c r="P172" s="259">
        <f>J171+K171+M171+N171</f>
        <v>400000.0000000001</v>
      </c>
    </row>
  </sheetData>
  <sheetProtection/>
  <autoFilter ref="N1:N171"/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46" r:id="rId1"/>
  <rowBreaks count="8" manualBreakCount="8">
    <brk id="19" max="15" man="1"/>
    <brk id="37" max="15" man="1"/>
    <brk id="58" max="255" man="1"/>
    <brk id="81" max="15" man="1"/>
    <brk id="106" max="15" man="1"/>
    <brk id="129" max="15" man="1"/>
    <brk id="136" max="15" man="1"/>
    <brk id="1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1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W9"/>
    </sheetView>
  </sheetViews>
  <sheetFormatPr defaultColWidth="9.140625" defaultRowHeight="15"/>
  <cols>
    <col min="1" max="1" width="6.140625" style="92" bestFit="1" customWidth="1"/>
    <col min="2" max="2" width="4.8515625" style="93" customWidth="1"/>
    <col min="3" max="3" width="27.8515625" style="94" customWidth="1"/>
    <col min="4" max="4" width="4.7109375" style="95" customWidth="1"/>
    <col min="5" max="5" width="20.421875" style="96" bestFit="1" customWidth="1"/>
    <col min="6" max="6" width="4.28125" style="97" customWidth="1"/>
    <col min="7" max="7" width="8.421875" style="93" bestFit="1" customWidth="1"/>
    <col min="8" max="8" width="8.421875" style="93" customWidth="1"/>
    <col min="9" max="12" width="8.421875" style="98" bestFit="1" customWidth="1"/>
    <col min="13" max="19" width="8.421875" style="98" hidden="1" customWidth="1"/>
    <col min="20" max="21" width="8.7109375" style="92" customWidth="1"/>
    <col min="22" max="22" width="12.28125" style="33" bestFit="1" customWidth="1"/>
    <col min="23" max="23" width="10.57421875" style="121" bestFit="1" customWidth="1"/>
    <col min="24" max="24" width="9.57421875" style="33" bestFit="1" customWidth="1"/>
    <col min="25" max="185" width="9.28125" style="86" customWidth="1"/>
    <col min="186" max="16384" width="9.140625" style="86" customWidth="1"/>
  </cols>
  <sheetData>
    <row r="1" spans="1:24" s="71" customFormat="1" ht="12.75">
      <c r="A1" s="65" t="s">
        <v>0</v>
      </c>
      <c r="B1" s="66"/>
      <c r="C1" s="67" t="s">
        <v>55</v>
      </c>
      <c r="D1" s="68"/>
      <c r="E1" s="69"/>
      <c r="F1" s="70"/>
      <c r="G1" s="27" t="s">
        <v>156</v>
      </c>
      <c r="H1" s="27" t="s">
        <v>2</v>
      </c>
      <c r="I1" s="27" t="s">
        <v>2</v>
      </c>
      <c r="J1" s="27" t="s">
        <v>56</v>
      </c>
      <c r="K1" s="27" t="s">
        <v>56</v>
      </c>
      <c r="L1" s="27" t="s">
        <v>20</v>
      </c>
      <c r="M1" s="118"/>
      <c r="N1" s="118"/>
      <c r="O1" s="118"/>
      <c r="P1" s="118"/>
      <c r="Q1" s="118"/>
      <c r="R1" s="118"/>
      <c r="S1" s="118"/>
      <c r="T1" s="46"/>
      <c r="U1" s="99"/>
      <c r="V1" s="132" t="s">
        <v>133</v>
      </c>
      <c r="W1" s="133" t="s">
        <v>146</v>
      </c>
      <c r="X1" s="13"/>
    </row>
    <row r="2" spans="1:24" s="71" customFormat="1" ht="12.75">
      <c r="A2" s="72"/>
      <c r="B2" s="73"/>
      <c r="C2" s="74" t="s">
        <v>57</v>
      </c>
      <c r="D2" s="75" t="s">
        <v>58</v>
      </c>
      <c r="E2" s="76" t="s">
        <v>1</v>
      </c>
      <c r="F2" s="77" t="s">
        <v>59</v>
      </c>
      <c r="G2" s="11" t="s">
        <v>4</v>
      </c>
      <c r="H2" s="11" t="s">
        <v>5</v>
      </c>
      <c r="I2" s="11" t="s">
        <v>6</v>
      </c>
      <c r="J2" s="78" t="s">
        <v>5</v>
      </c>
      <c r="K2" s="78" t="s">
        <v>6</v>
      </c>
      <c r="L2" s="78" t="s">
        <v>4</v>
      </c>
      <c r="M2" s="119"/>
      <c r="N2" s="119"/>
      <c r="O2" s="119"/>
      <c r="P2" s="119"/>
      <c r="Q2" s="119"/>
      <c r="R2" s="119"/>
      <c r="S2" s="119"/>
      <c r="T2" s="47" t="s">
        <v>60</v>
      </c>
      <c r="U2" s="100" t="s">
        <v>60</v>
      </c>
      <c r="V2" s="134" t="s">
        <v>7</v>
      </c>
      <c r="W2" s="135" t="s">
        <v>7</v>
      </c>
      <c r="X2" s="13"/>
    </row>
    <row r="3" spans="1:24" s="85" customFormat="1" ht="13.5">
      <c r="A3" s="79"/>
      <c r="B3" s="80"/>
      <c r="C3" s="81"/>
      <c r="D3" s="82"/>
      <c r="E3" s="83"/>
      <c r="F3" s="84"/>
      <c r="G3" s="29">
        <v>42120</v>
      </c>
      <c r="H3" s="29">
        <v>42182</v>
      </c>
      <c r="I3" s="29">
        <v>42183</v>
      </c>
      <c r="J3" s="29">
        <v>42231</v>
      </c>
      <c r="K3" s="29">
        <v>42232</v>
      </c>
      <c r="L3" s="29">
        <v>42239</v>
      </c>
      <c r="M3" s="117"/>
      <c r="N3" s="117"/>
      <c r="O3" s="117"/>
      <c r="P3" s="117"/>
      <c r="Q3" s="117"/>
      <c r="R3" s="117"/>
      <c r="S3" s="117"/>
      <c r="T3" s="47" t="s">
        <v>53</v>
      </c>
      <c r="U3" s="100" t="s">
        <v>54</v>
      </c>
      <c r="V3" s="134" t="s">
        <v>53</v>
      </c>
      <c r="W3" s="135" t="s">
        <v>54</v>
      </c>
      <c r="X3" s="28"/>
    </row>
    <row r="4" spans="20:24" ht="15.75">
      <c r="T4" s="116">
        <f>SUM(T5:T9)</f>
        <v>102</v>
      </c>
      <c r="U4" s="116">
        <f>SUM(U5:U9)</f>
        <v>15</v>
      </c>
      <c r="V4" s="120">
        <f>SUM(V5:V9)</f>
        <v>5456.166419019317</v>
      </c>
      <c r="W4" s="120">
        <f>SUM(W5:W9)</f>
        <v>332.96337402885683</v>
      </c>
      <c r="X4" s="120">
        <f>V4+W4</f>
        <v>5789.129793048174</v>
      </c>
    </row>
    <row r="5" spans="1:24" ht="76.5">
      <c r="A5" s="144">
        <v>1</v>
      </c>
      <c r="B5" s="91" t="s">
        <v>36</v>
      </c>
      <c r="C5" s="87" t="s">
        <v>223</v>
      </c>
      <c r="D5" s="88">
        <v>147</v>
      </c>
      <c r="E5" s="89" t="s">
        <v>224</v>
      </c>
      <c r="F5" s="88" t="s">
        <v>225</v>
      </c>
      <c r="G5" s="9">
        <v>6</v>
      </c>
      <c r="H5" s="9">
        <v>6</v>
      </c>
      <c r="I5" s="6">
        <v>6</v>
      </c>
      <c r="J5" s="6">
        <v>6</v>
      </c>
      <c r="K5" s="6">
        <v>6</v>
      </c>
      <c r="L5" s="6">
        <v>6</v>
      </c>
      <c r="M5" s="6"/>
      <c r="N5" s="6"/>
      <c r="O5" s="6"/>
      <c r="P5" s="6"/>
      <c r="Q5" s="6"/>
      <c r="R5" s="6"/>
      <c r="S5" s="6"/>
      <c r="T5" s="145">
        <f>SUM(G5:L5)</f>
        <v>36</v>
      </c>
      <c r="U5" s="145">
        <v>5</v>
      </c>
      <c r="V5" s="136">
        <f>T5*poznamky!$B$19</f>
        <v>1925.705794947994</v>
      </c>
      <c r="W5" s="136">
        <f>U5*poznamky!$B$9</f>
        <v>110.98779134295228</v>
      </c>
      <c r="X5" s="121">
        <f>SUM(V5:W5)</f>
        <v>2036.6935862909463</v>
      </c>
    </row>
    <row r="6" spans="1:24" ht="89.25">
      <c r="A6" s="144">
        <v>2</v>
      </c>
      <c r="B6" s="142" t="s">
        <v>61</v>
      </c>
      <c r="C6" s="87" t="s">
        <v>226</v>
      </c>
      <c r="D6" s="88">
        <v>123</v>
      </c>
      <c r="E6" s="89" t="s">
        <v>227</v>
      </c>
      <c r="F6" s="88" t="s">
        <v>228</v>
      </c>
      <c r="G6" s="9"/>
      <c r="H6" s="9">
        <v>6</v>
      </c>
      <c r="I6" s="6">
        <v>6</v>
      </c>
      <c r="J6" s="6">
        <v>6</v>
      </c>
      <c r="K6" s="6">
        <v>6</v>
      </c>
      <c r="L6" s="6"/>
      <c r="M6" s="6"/>
      <c r="N6" s="6"/>
      <c r="O6" s="6"/>
      <c r="P6" s="6"/>
      <c r="Q6" s="6"/>
      <c r="R6" s="6"/>
      <c r="S6" s="6"/>
      <c r="T6" s="145">
        <f>SUM(G6:L6)</f>
        <v>24</v>
      </c>
      <c r="U6" s="145">
        <v>4</v>
      </c>
      <c r="V6" s="136">
        <f>T6*poznamky!$B$19</f>
        <v>1283.8038632986627</v>
      </c>
      <c r="W6" s="136">
        <f>U6*poznamky!$B$9</f>
        <v>88.79023307436182</v>
      </c>
      <c r="X6" s="121">
        <f>SUM(V6:W6)</f>
        <v>1372.5940963730245</v>
      </c>
    </row>
    <row r="7" spans="1:24" ht="102">
      <c r="A7" s="144">
        <v>3</v>
      </c>
      <c r="B7" s="142" t="s">
        <v>61</v>
      </c>
      <c r="C7" s="87" t="s">
        <v>229</v>
      </c>
      <c r="D7" s="88">
        <v>223</v>
      </c>
      <c r="E7" s="89" t="s">
        <v>230</v>
      </c>
      <c r="F7" s="88" t="s">
        <v>231</v>
      </c>
      <c r="G7" s="9"/>
      <c r="H7" s="9">
        <v>6</v>
      </c>
      <c r="I7" s="6">
        <v>6</v>
      </c>
      <c r="J7" s="6">
        <v>6</v>
      </c>
      <c r="K7" s="6">
        <v>6</v>
      </c>
      <c r="L7" s="6"/>
      <c r="M7" s="6"/>
      <c r="N7" s="6"/>
      <c r="O7" s="6"/>
      <c r="P7" s="6"/>
      <c r="Q7" s="6"/>
      <c r="R7" s="6"/>
      <c r="S7" s="6"/>
      <c r="T7" s="145">
        <f>SUM(G7:L7)</f>
        <v>24</v>
      </c>
      <c r="U7" s="145">
        <v>3</v>
      </c>
      <c r="V7" s="136">
        <f>T7*poznamky!$B$19</f>
        <v>1283.8038632986627</v>
      </c>
      <c r="W7" s="136">
        <f>U7*poznamky!$B$9</f>
        <v>66.59267480577137</v>
      </c>
      <c r="X7" s="121">
        <f>SUM(V7:W7)</f>
        <v>1350.396538104434</v>
      </c>
    </row>
    <row r="8" spans="1:24" ht="76.5">
      <c r="A8" s="144">
        <v>4</v>
      </c>
      <c r="B8" s="91" t="s">
        <v>36</v>
      </c>
      <c r="C8" s="87" t="s">
        <v>232</v>
      </c>
      <c r="D8" s="88">
        <v>222</v>
      </c>
      <c r="E8" s="89" t="s">
        <v>233</v>
      </c>
      <c r="F8" s="88" t="s">
        <v>234</v>
      </c>
      <c r="G8" s="9"/>
      <c r="H8" s="9">
        <v>6</v>
      </c>
      <c r="I8" s="6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145">
        <f>SUM(G8:L8)</f>
        <v>12</v>
      </c>
      <c r="U8" s="145">
        <v>2</v>
      </c>
      <c r="V8" s="136">
        <f>T8*poznamky!$B$19</f>
        <v>641.9019316493313</v>
      </c>
      <c r="W8" s="136">
        <f>U8*poznamky!$B$9</f>
        <v>44.39511653718091</v>
      </c>
      <c r="X8" s="121">
        <f>SUM(V8:W8)</f>
        <v>686.2970481865123</v>
      </c>
    </row>
    <row r="9" spans="1:24" ht="76.5">
      <c r="A9" s="144">
        <v>5</v>
      </c>
      <c r="B9" s="91" t="s">
        <v>36</v>
      </c>
      <c r="C9" s="87" t="s">
        <v>235</v>
      </c>
      <c r="D9" s="88">
        <v>223</v>
      </c>
      <c r="E9" s="89" t="s">
        <v>236</v>
      </c>
      <c r="F9" s="88" t="s">
        <v>237</v>
      </c>
      <c r="G9" s="9"/>
      <c r="H9" s="9"/>
      <c r="I9" s="6"/>
      <c r="J9" s="6"/>
      <c r="K9" s="6"/>
      <c r="L9" s="6">
        <v>6</v>
      </c>
      <c r="M9" s="6"/>
      <c r="N9" s="6"/>
      <c r="O9" s="6"/>
      <c r="P9" s="6"/>
      <c r="Q9" s="6"/>
      <c r="R9" s="6"/>
      <c r="S9" s="6"/>
      <c r="T9" s="145">
        <f>SUM(G9:L9)</f>
        <v>6</v>
      </c>
      <c r="U9" s="145">
        <v>1</v>
      </c>
      <c r="V9" s="136">
        <f>T9*poznamky!$B$19</f>
        <v>320.9509658246657</v>
      </c>
      <c r="W9" s="136">
        <f>U9*poznamky!$B$9</f>
        <v>22.197558268590456</v>
      </c>
      <c r="X9" s="121">
        <f>SUM(V9:W9)</f>
        <v>343.1485240932561</v>
      </c>
    </row>
    <row r="10" ht="15.75">
      <c r="X10" s="121">
        <f>SUM(X5:X9)</f>
        <v>5789.129793048173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11"/>
  <sheetViews>
    <sheetView zoomScalePageLayoutView="0" workbookViewId="0" topLeftCell="A1">
      <pane xSplit="6" ySplit="3" topLeftCell="G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W10"/>
    </sheetView>
  </sheetViews>
  <sheetFormatPr defaultColWidth="9.140625" defaultRowHeight="15"/>
  <cols>
    <col min="1" max="1" width="6.140625" style="92" bestFit="1" customWidth="1"/>
    <col min="2" max="2" width="4.8515625" style="93" customWidth="1"/>
    <col min="3" max="3" width="27.8515625" style="94" customWidth="1"/>
    <col min="4" max="4" width="4.7109375" style="95" customWidth="1"/>
    <col min="5" max="5" width="26.8515625" style="96" bestFit="1" customWidth="1"/>
    <col min="6" max="6" width="4.28125" style="97" customWidth="1"/>
    <col min="7" max="7" width="8.421875" style="93" bestFit="1" customWidth="1"/>
    <col min="8" max="8" width="8.421875" style="93" customWidth="1"/>
    <col min="9" max="12" width="8.421875" style="98" bestFit="1" customWidth="1"/>
    <col min="13" max="19" width="8.421875" style="98" hidden="1" customWidth="1"/>
    <col min="20" max="20" width="5.140625" style="86" bestFit="1" customWidth="1"/>
    <col min="21" max="21" width="7.8515625" style="86" bestFit="1" customWidth="1"/>
    <col min="22" max="22" width="12.28125" style="33" bestFit="1" customWidth="1"/>
    <col min="23" max="23" width="10.57421875" style="121" bestFit="1" customWidth="1"/>
    <col min="24" max="24" width="9.57421875" style="33" bestFit="1" customWidth="1"/>
    <col min="25" max="184" width="9.28125" style="86" customWidth="1"/>
    <col min="185" max="16384" width="9.140625" style="86" customWidth="1"/>
  </cols>
  <sheetData>
    <row r="1" spans="1:24" s="71" customFormat="1" ht="12.75">
      <c r="A1" s="65" t="s">
        <v>0</v>
      </c>
      <c r="B1" s="66"/>
      <c r="C1" s="67" t="s">
        <v>55</v>
      </c>
      <c r="D1" s="68"/>
      <c r="E1" s="69"/>
      <c r="F1" s="70"/>
      <c r="G1" s="27" t="s">
        <v>156</v>
      </c>
      <c r="H1" s="27" t="s">
        <v>2</v>
      </c>
      <c r="I1" s="27" t="s">
        <v>2</v>
      </c>
      <c r="J1" s="27" t="s">
        <v>56</v>
      </c>
      <c r="K1" s="27" t="s">
        <v>56</v>
      </c>
      <c r="L1" s="27" t="s">
        <v>20</v>
      </c>
      <c r="M1" s="118"/>
      <c r="N1" s="118"/>
      <c r="O1" s="118"/>
      <c r="P1" s="118"/>
      <c r="Q1" s="118"/>
      <c r="R1" s="118"/>
      <c r="S1" s="118"/>
      <c r="T1" s="46"/>
      <c r="U1" s="46"/>
      <c r="V1" s="132" t="s">
        <v>133</v>
      </c>
      <c r="W1" s="133" t="s">
        <v>146</v>
      </c>
      <c r="X1" s="13"/>
    </row>
    <row r="2" spans="1:24" s="71" customFormat="1" ht="12.75">
      <c r="A2" s="72"/>
      <c r="B2" s="73"/>
      <c r="C2" s="74" t="s">
        <v>57</v>
      </c>
      <c r="D2" s="75" t="s">
        <v>58</v>
      </c>
      <c r="E2" s="76" t="s">
        <v>1</v>
      </c>
      <c r="F2" s="77" t="s">
        <v>59</v>
      </c>
      <c r="G2" s="11" t="s">
        <v>4</v>
      </c>
      <c r="H2" s="11" t="s">
        <v>5</v>
      </c>
      <c r="I2" s="11" t="s">
        <v>6</v>
      </c>
      <c r="J2" s="78" t="s">
        <v>5</v>
      </c>
      <c r="K2" s="78" t="s">
        <v>6</v>
      </c>
      <c r="L2" s="78" t="s">
        <v>4</v>
      </c>
      <c r="M2" s="119"/>
      <c r="N2" s="119"/>
      <c r="O2" s="119"/>
      <c r="P2" s="119"/>
      <c r="Q2" s="119"/>
      <c r="R2" s="119"/>
      <c r="S2" s="119"/>
      <c r="T2" s="47" t="s">
        <v>60</v>
      </c>
      <c r="U2" s="47" t="s">
        <v>60</v>
      </c>
      <c r="V2" s="134" t="s">
        <v>7</v>
      </c>
      <c r="W2" s="135" t="s">
        <v>7</v>
      </c>
      <c r="X2" s="13"/>
    </row>
    <row r="3" spans="1:24" s="85" customFormat="1" ht="13.5">
      <c r="A3" s="79"/>
      <c r="B3" s="80"/>
      <c r="C3" s="81"/>
      <c r="D3" s="82"/>
      <c r="E3" s="83"/>
      <c r="F3" s="84"/>
      <c r="G3" s="29">
        <v>42120</v>
      </c>
      <c r="H3" s="29">
        <v>42182</v>
      </c>
      <c r="I3" s="29">
        <v>42183</v>
      </c>
      <c r="J3" s="29">
        <v>42231</v>
      </c>
      <c r="K3" s="29">
        <v>42232</v>
      </c>
      <c r="L3" s="29">
        <v>42239</v>
      </c>
      <c r="M3" s="117"/>
      <c r="N3" s="117"/>
      <c r="O3" s="117"/>
      <c r="P3" s="117"/>
      <c r="Q3" s="117"/>
      <c r="R3" s="117"/>
      <c r="S3" s="117"/>
      <c r="T3" s="47" t="s">
        <v>53</v>
      </c>
      <c r="U3" s="47" t="s">
        <v>54</v>
      </c>
      <c r="V3" s="134" t="s">
        <v>53</v>
      </c>
      <c r="W3" s="135" t="s">
        <v>54</v>
      </c>
      <c r="X3" s="28"/>
    </row>
    <row r="4" spans="20:24" ht="15.75">
      <c r="T4" s="116">
        <f>SUM(T5:T10)</f>
        <v>132</v>
      </c>
      <c r="U4" s="116">
        <f>SUM(U5:U10)</f>
        <v>21</v>
      </c>
      <c r="V4" s="120">
        <f>SUM(V5:V10)</f>
        <v>7060.921248142644</v>
      </c>
      <c r="W4" s="120">
        <f>SUM(W5:W10)</f>
        <v>466.14872364039957</v>
      </c>
      <c r="X4" s="120">
        <f>V4+W4</f>
        <v>7527.069971783043</v>
      </c>
    </row>
    <row r="5" spans="1:24" ht="89.25">
      <c r="A5" s="144">
        <v>1</v>
      </c>
      <c r="B5" s="142" t="s">
        <v>61</v>
      </c>
      <c r="C5" s="87" t="s">
        <v>206</v>
      </c>
      <c r="D5" s="88">
        <v>109</v>
      </c>
      <c r="E5" s="89" t="s">
        <v>207</v>
      </c>
      <c r="F5" s="88" t="s">
        <v>208</v>
      </c>
      <c r="G5" s="9">
        <v>6</v>
      </c>
      <c r="H5" s="9">
        <v>6</v>
      </c>
      <c r="I5" s="6">
        <v>6</v>
      </c>
      <c r="J5" s="6">
        <v>6</v>
      </c>
      <c r="K5" s="6">
        <v>6</v>
      </c>
      <c r="L5" s="6">
        <v>6</v>
      </c>
      <c r="M5" s="6"/>
      <c r="N5" s="6"/>
      <c r="O5" s="6"/>
      <c r="P5" s="6"/>
      <c r="Q5" s="6"/>
      <c r="R5" s="6"/>
      <c r="S5" s="6"/>
      <c r="T5" s="145">
        <f aca="true" t="shared" si="0" ref="T5:T10">SUM(G5:L5)</f>
        <v>36</v>
      </c>
      <c r="U5" s="145">
        <v>6</v>
      </c>
      <c r="V5" s="136">
        <f>T5*poznamky!$B$19</f>
        <v>1925.705794947994</v>
      </c>
      <c r="W5" s="136">
        <f>U5*poznamky!$B$9</f>
        <v>133.18534961154273</v>
      </c>
      <c r="X5" s="121">
        <f aca="true" t="shared" si="1" ref="X5:X10">SUM(V5:W5)</f>
        <v>2058.8911445595368</v>
      </c>
    </row>
    <row r="6" spans="1:24" ht="102">
      <c r="A6" s="144">
        <v>2</v>
      </c>
      <c r="B6" s="90" t="s">
        <v>64</v>
      </c>
      <c r="C6" s="87" t="s">
        <v>209</v>
      </c>
      <c r="D6" s="88" t="s">
        <v>210</v>
      </c>
      <c r="E6" s="89" t="s">
        <v>211</v>
      </c>
      <c r="F6" s="88" t="s">
        <v>212</v>
      </c>
      <c r="G6" s="9"/>
      <c r="H6" s="9">
        <v>6</v>
      </c>
      <c r="I6" s="6">
        <v>6</v>
      </c>
      <c r="J6" s="6">
        <v>6</v>
      </c>
      <c r="K6" s="6">
        <v>6</v>
      </c>
      <c r="L6" s="6">
        <v>6</v>
      </c>
      <c r="M6" s="6"/>
      <c r="N6" s="6"/>
      <c r="O6" s="6"/>
      <c r="P6" s="6"/>
      <c r="Q6" s="6"/>
      <c r="R6" s="6"/>
      <c r="S6" s="6"/>
      <c r="T6" s="145">
        <f t="shared" si="0"/>
        <v>30</v>
      </c>
      <c r="U6" s="145">
        <v>5</v>
      </c>
      <c r="V6" s="136">
        <f>T6*poznamky!$B$19</f>
        <v>1604.7548291233284</v>
      </c>
      <c r="W6" s="136">
        <f>U6*poznamky!$B$9</f>
        <v>110.98779134295228</v>
      </c>
      <c r="X6" s="121">
        <f t="shared" si="1"/>
        <v>1715.7426204662806</v>
      </c>
    </row>
    <row r="7" spans="1:24" ht="102">
      <c r="A7" s="144">
        <v>3</v>
      </c>
      <c r="B7" s="90" t="s">
        <v>64</v>
      </c>
      <c r="C7" s="87" t="s">
        <v>37</v>
      </c>
      <c r="D7" s="88">
        <v>113</v>
      </c>
      <c r="E7" s="89" t="s">
        <v>213</v>
      </c>
      <c r="F7" s="88" t="s">
        <v>214</v>
      </c>
      <c r="G7" s="9">
        <v>6</v>
      </c>
      <c r="H7" s="9">
        <v>6</v>
      </c>
      <c r="I7" s="6">
        <v>6</v>
      </c>
      <c r="J7" s="6">
        <v>6</v>
      </c>
      <c r="K7" s="6">
        <v>6</v>
      </c>
      <c r="L7" s="6"/>
      <c r="M7" s="6"/>
      <c r="N7" s="6"/>
      <c r="O7" s="6"/>
      <c r="P7" s="6"/>
      <c r="Q7" s="6"/>
      <c r="R7" s="6"/>
      <c r="S7" s="6"/>
      <c r="T7" s="145">
        <f t="shared" si="0"/>
        <v>30</v>
      </c>
      <c r="U7" s="145">
        <v>4</v>
      </c>
      <c r="V7" s="136">
        <f>T7*poznamky!$B$19</f>
        <v>1604.7548291233284</v>
      </c>
      <c r="W7" s="136">
        <f>U7*poznamky!$B$9</f>
        <v>88.79023307436182</v>
      </c>
      <c r="X7" s="121">
        <f t="shared" si="1"/>
        <v>1693.5450621976902</v>
      </c>
    </row>
    <row r="8" spans="1:24" ht="102">
      <c r="A8" s="144">
        <v>4</v>
      </c>
      <c r="B8" s="90" t="s">
        <v>64</v>
      </c>
      <c r="C8" s="87" t="s">
        <v>215</v>
      </c>
      <c r="D8" s="88">
        <v>133</v>
      </c>
      <c r="E8" s="89" t="s">
        <v>216</v>
      </c>
      <c r="F8" s="88" t="s">
        <v>217</v>
      </c>
      <c r="G8" s="9">
        <v>6</v>
      </c>
      <c r="H8" s="9"/>
      <c r="I8" s="6">
        <v>6</v>
      </c>
      <c r="J8" s="6"/>
      <c r="K8" s="6"/>
      <c r="L8" s="6">
        <v>6</v>
      </c>
      <c r="M8" s="61"/>
      <c r="N8" s="61"/>
      <c r="O8" s="61"/>
      <c r="P8" s="61"/>
      <c r="Q8" s="61"/>
      <c r="R8" s="61"/>
      <c r="S8" s="61"/>
      <c r="T8" s="145">
        <f t="shared" si="0"/>
        <v>18</v>
      </c>
      <c r="U8" s="145">
        <v>3</v>
      </c>
      <c r="V8" s="136">
        <f>T8*poznamky!$B$19</f>
        <v>962.852897473997</v>
      </c>
      <c r="W8" s="136">
        <f>U8*poznamky!$B$9</f>
        <v>66.59267480577137</v>
      </c>
      <c r="X8" s="121">
        <f t="shared" si="1"/>
        <v>1029.4455722797684</v>
      </c>
    </row>
    <row r="9" spans="1:24" ht="76.5">
      <c r="A9" s="144">
        <v>5</v>
      </c>
      <c r="B9" s="91" t="s">
        <v>36</v>
      </c>
      <c r="C9" s="87" t="s">
        <v>202</v>
      </c>
      <c r="D9" s="88" t="s">
        <v>203</v>
      </c>
      <c r="E9" s="89" t="s">
        <v>218</v>
      </c>
      <c r="F9" s="88" t="s">
        <v>219</v>
      </c>
      <c r="G9" s="9"/>
      <c r="H9" s="9">
        <v>6</v>
      </c>
      <c r="I9" s="6">
        <v>6</v>
      </c>
      <c r="J9" s="6"/>
      <c r="K9" s="6"/>
      <c r="L9" s="6"/>
      <c r="M9" s="61"/>
      <c r="N9" s="61"/>
      <c r="O9" s="61"/>
      <c r="P9" s="61"/>
      <c r="Q9" s="61"/>
      <c r="R9" s="61"/>
      <c r="S9" s="61"/>
      <c r="T9" s="145">
        <f t="shared" si="0"/>
        <v>12</v>
      </c>
      <c r="U9" s="145">
        <v>2</v>
      </c>
      <c r="V9" s="136">
        <f>T9*poznamky!$B$19</f>
        <v>641.9019316493313</v>
      </c>
      <c r="W9" s="136">
        <f>U9*poznamky!$B$9</f>
        <v>44.39511653718091</v>
      </c>
      <c r="X9" s="121">
        <f t="shared" si="1"/>
        <v>686.2970481865123</v>
      </c>
    </row>
    <row r="10" spans="1:24" ht="76.5">
      <c r="A10" s="144">
        <v>6</v>
      </c>
      <c r="B10" s="91" t="s">
        <v>36</v>
      </c>
      <c r="C10" s="87" t="s">
        <v>220</v>
      </c>
      <c r="D10" s="88">
        <v>147</v>
      </c>
      <c r="E10" s="89" t="s">
        <v>221</v>
      </c>
      <c r="F10" s="88" t="s">
        <v>222</v>
      </c>
      <c r="G10" s="9">
        <v>6</v>
      </c>
      <c r="H10" s="9"/>
      <c r="I10" s="6"/>
      <c r="J10" s="6"/>
      <c r="K10" s="6"/>
      <c r="L10" s="6"/>
      <c r="M10" s="61"/>
      <c r="N10" s="61"/>
      <c r="O10" s="61"/>
      <c r="P10" s="61"/>
      <c r="Q10" s="61"/>
      <c r="R10" s="61"/>
      <c r="S10" s="61"/>
      <c r="T10" s="145">
        <f t="shared" si="0"/>
        <v>6</v>
      </c>
      <c r="U10" s="145">
        <v>1</v>
      </c>
      <c r="V10" s="136">
        <f>T10*poznamky!$B$19</f>
        <v>320.9509658246657</v>
      </c>
      <c r="W10" s="136">
        <f>U10*poznamky!$B$9</f>
        <v>22.197558268590456</v>
      </c>
      <c r="X10" s="121">
        <f t="shared" si="1"/>
        <v>343.1485240932561</v>
      </c>
    </row>
    <row r="11" ht="15.75">
      <c r="X11" s="121">
        <f>SUM(X5:X10)</f>
        <v>7527.069971783045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X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W8"/>
    </sheetView>
  </sheetViews>
  <sheetFormatPr defaultColWidth="9.140625" defaultRowHeight="15"/>
  <cols>
    <col min="1" max="1" width="6.140625" style="92" bestFit="1" customWidth="1"/>
    <col min="2" max="2" width="4.8515625" style="93" customWidth="1"/>
    <col min="3" max="3" width="27.8515625" style="94" customWidth="1"/>
    <col min="4" max="4" width="4.7109375" style="95" customWidth="1"/>
    <col min="5" max="5" width="26.8515625" style="96" bestFit="1" customWidth="1"/>
    <col min="6" max="6" width="4.28125" style="97" customWidth="1"/>
    <col min="7" max="7" width="8.421875" style="93" bestFit="1" customWidth="1"/>
    <col min="8" max="8" width="8.421875" style="93" customWidth="1"/>
    <col min="9" max="12" width="8.421875" style="98" bestFit="1" customWidth="1"/>
    <col min="13" max="19" width="8.421875" style="98" hidden="1" customWidth="1"/>
    <col min="20" max="21" width="8.7109375" style="92" customWidth="1"/>
    <col min="22" max="22" width="12.28125" style="33" bestFit="1" customWidth="1"/>
    <col min="23" max="23" width="10.57421875" style="121" bestFit="1" customWidth="1"/>
    <col min="24" max="24" width="9.57421875" style="33" bestFit="1" customWidth="1"/>
    <col min="25" max="184" width="9.28125" style="86" customWidth="1"/>
    <col min="185" max="16384" width="9.140625" style="86" customWidth="1"/>
  </cols>
  <sheetData>
    <row r="1" spans="1:24" s="71" customFormat="1" ht="12.75">
      <c r="A1" s="65" t="s">
        <v>0</v>
      </c>
      <c r="B1" s="66"/>
      <c r="C1" s="67" t="s">
        <v>55</v>
      </c>
      <c r="D1" s="68"/>
      <c r="E1" s="69"/>
      <c r="F1" s="70"/>
      <c r="G1" s="27" t="s">
        <v>156</v>
      </c>
      <c r="H1" s="27" t="s">
        <v>2</v>
      </c>
      <c r="I1" s="27" t="s">
        <v>2</v>
      </c>
      <c r="J1" s="27" t="s">
        <v>56</v>
      </c>
      <c r="K1" s="27" t="s">
        <v>56</v>
      </c>
      <c r="L1" s="27" t="s">
        <v>20</v>
      </c>
      <c r="M1" s="118"/>
      <c r="N1" s="118"/>
      <c r="O1" s="118"/>
      <c r="P1" s="118"/>
      <c r="Q1" s="118"/>
      <c r="R1" s="118"/>
      <c r="S1" s="118"/>
      <c r="T1" s="46"/>
      <c r="U1" s="46"/>
      <c r="V1" s="132" t="s">
        <v>133</v>
      </c>
      <c r="W1" s="133" t="s">
        <v>146</v>
      </c>
      <c r="X1" s="13"/>
    </row>
    <row r="2" spans="1:24" s="71" customFormat="1" ht="12.75">
      <c r="A2" s="72"/>
      <c r="B2" s="73"/>
      <c r="C2" s="74" t="s">
        <v>57</v>
      </c>
      <c r="D2" s="75" t="s">
        <v>58</v>
      </c>
      <c r="E2" s="76" t="s">
        <v>1</v>
      </c>
      <c r="F2" s="77" t="s">
        <v>59</v>
      </c>
      <c r="G2" s="11" t="s">
        <v>4</v>
      </c>
      <c r="H2" s="11" t="s">
        <v>5</v>
      </c>
      <c r="I2" s="11" t="s">
        <v>6</v>
      </c>
      <c r="J2" s="78" t="s">
        <v>5</v>
      </c>
      <c r="K2" s="78" t="s">
        <v>6</v>
      </c>
      <c r="L2" s="78" t="s">
        <v>4</v>
      </c>
      <c r="M2" s="119"/>
      <c r="N2" s="119"/>
      <c r="O2" s="119"/>
      <c r="P2" s="119"/>
      <c r="Q2" s="119"/>
      <c r="R2" s="119"/>
      <c r="S2" s="119"/>
      <c r="T2" s="47" t="s">
        <v>60</v>
      </c>
      <c r="U2" s="47" t="s">
        <v>60</v>
      </c>
      <c r="V2" s="134" t="s">
        <v>7</v>
      </c>
      <c r="W2" s="135" t="s">
        <v>7</v>
      </c>
      <c r="X2" s="13"/>
    </row>
    <row r="3" spans="1:24" s="85" customFormat="1" ht="13.5">
      <c r="A3" s="79"/>
      <c r="B3" s="80"/>
      <c r="C3" s="81"/>
      <c r="D3" s="82"/>
      <c r="E3" s="83"/>
      <c r="F3" s="84"/>
      <c r="G3" s="29">
        <v>42120</v>
      </c>
      <c r="H3" s="29">
        <v>42182</v>
      </c>
      <c r="I3" s="29">
        <v>42183</v>
      </c>
      <c r="J3" s="29">
        <v>42231</v>
      </c>
      <c r="K3" s="29">
        <v>42232</v>
      </c>
      <c r="L3" s="29">
        <v>42239</v>
      </c>
      <c r="M3" s="117"/>
      <c r="N3" s="117"/>
      <c r="O3" s="117"/>
      <c r="P3" s="117"/>
      <c r="Q3" s="117"/>
      <c r="R3" s="117"/>
      <c r="S3" s="117"/>
      <c r="T3" s="47" t="s">
        <v>53</v>
      </c>
      <c r="U3" s="47" t="s">
        <v>54</v>
      </c>
      <c r="V3" s="134" t="s">
        <v>53</v>
      </c>
      <c r="W3" s="135" t="s">
        <v>54</v>
      </c>
      <c r="X3" s="28"/>
    </row>
    <row r="4" spans="20:24" ht="15.75">
      <c r="T4" s="116">
        <f>SUM(T5:T8)</f>
        <v>126</v>
      </c>
      <c r="U4" s="116">
        <f>SUM(U5:U8)</f>
        <v>10</v>
      </c>
      <c r="V4" s="120">
        <f>SUM(V5:V8)</f>
        <v>6739.97028231798</v>
      </c>
      <c r="W4" s="120">
        <f>SUM(W5:W8)</f>
        <v>221.97558268590456</v>
      </c>
      <c r="X4" s="120">
        <f>V4+W4</f>
        <v>6961.945865003884</v>
      </c>
    </row>
    <row r="5" spans="1:24" ht="89.25">
      <c r="A5" s="144">
        <v>1</v>
      </c>
      <c r="B5" s="142" t="s">
        <v>61</v>
      </c>
      <c r="C5" s="87" t="s">
        <v>193</v>
      </c>
      <c r="D5" s="88">
        <v>109</v>
      </c>
      <c r="E5" s="89" t="s">
        <v>194</v>
      </c>
      <c r="F5" s="88" t="s">
        <v>195</v>
      </c>
      <c r="G5" s="9">
        <v>6</v>
      </c>
      <c r="H5" s="9">
        <v>6</v>
      </c>
      <c r="I5" s="6">
        <v>6</v>
      </c>
      <c r="J5" s="6">
        <v>6</v>
      </c>
      <c r="K5" s="6">
        <v>6</v>
      </c>
      <c r="L5" s="6">
        <v>6</v>
      </c>
      <c r="M5" s="6"/>
      <c r="N5" s="6"/>
      <c r="O5" s="6"/>
      <c r="P5" s="6"/>
      <c r="Q5" s="6"/>
      <c r="R5" s="6"/>
      <c r="S5" s="6"/>
      <c r="T5" s="145">
        <f>SUM(G5:L5)</f>
        <v>36</v>
      </c>
      <c r="U5" s="145">
        <v>4</v>
      </c>
      <c r="V5" s="136">
        <f>T5*poznamky!$B$19</f>
        <v>1925.705794947994</v>
      </c>
      <c r="W5" s="136">
        <f>U5*poznamky!$B$9</f>
        <v>88.79023307436182</v>
      </c>
      <c r="X5" s="121">
        <f>SUM(V5:W5)</f>
        <v>2014.4960280223559</v>
      </c>
    </row>
    <row r="6" spans="1:24" ht="102">
      <c r="A6" s="144">
        <v>2</v>
      </c>
      <c r="B6" s="90" t="s">
        <v>64</v>
      </c>
      <c r="C6" s="87" t="s">
        <v>196</v>
      </c>
      <c r="D6" s="88">
        <v>109</v>
      </c>
      <c r="E6" s="89" t="s">
        <v>197</v>
      </c>
      <c r="F6" s="88" t="s">
        <v>198</v>
      </c>
      <c r="G6" s="9">
        <v>6</v>
      </c>
      <c r="H6" s="9">
        <v>6</v>
      </c>
      <c r="I6" s="6">
        <v>6</v>
      </c>
      <c r="J6" s="6">
        <v>6</v>
      </c>
      <c r="K6" s="6">
        <v>6</v>
      </c>
      <c r="L6" s="6">
        <v>6</v>
      </c>
      <c r="M6" s="6"/>
      <c r="N6" s="6"/>
      <c r="O6" s="6"/>
      <c r="P6" s="6"/>
      <c r="Q6" s="6"/>
      <c r="R6" s="6"/>
      <c r="S6" s="6"/>
      <c r="T6" s="145">
        <f>SUM(G6:L6)</f>
        <v>36</v>
      </c>
      <c r="U6" s="145">
        <v>3</v>
      </c>
      <c r="V6" s="136">
        <f>T6*poznamky!$B$19</f>
        <v>1925.705794947994</v>
      </c>
      <c r="W6" s="136">
        <f>U6*poznamky!$B$9</f>
        <v>66.59267480577137</v>
      </c>
      <c r="X6" s="121">
        <f>SUM(V6:W6)</f>
        <v>1992.2984697537654</v>
      </c>
    </row>
    <row r="7" spans="1:24" ht="102">
      <c r="A7" s="144">
        <v>3</v>
      </c>
      <c r="B7" s="90" t="s">
        <v>64</v>
      </c>
      <c r="C7" s="87" t="s">
        <v>199</v>
      </c>
      <c r="D7" s="88">
        <v>126</v>
      </c>
      <c r="E7" s="89" t="s">
        <v>200</v>
      </c>
      <c r="F7" s="88" t="s">
        <v>201</v>
      </c>
      <c r="G7" s="9">
        <v>6</v>
      </c>
      <c r="H7" s="9"/>
      <c r="I7" s="6">
        <v>6</v>
      </c>
      <c r="J7" s="6">
        <v>6</v>
      </c>
      <c r="K7" s="6">
        <v>6</v>
      </c>
      <c r="L7" s="6">
        <v>6</v>
      </c>
      <c r="M7" s="6"/>
      <c r="N7" s="6"/>
      <c r="O7" s="6"/>
      <c r="P7" s="6"/>
      <c r="Q7" s="6"/>
      <c r="R7" s="6"/>
      <c r="S7" s="6"/>
      <c r="T7" s="145">
        <f>SUM(G7:L7)</f>
        <v>30</v>
      </c>
      <c r="U7" s="145">
        <v>2</v>
      </c>
      <c r="V7" s="136">
        <f>T7*poznamky!$B$19</f>
        <v>1604.7548291233284</v>
      </c>
      <c r="W7" s="136">
        <f>U7*poznamky!$B$9</f>
        <v>44.39511653718091</v>
      </c>
      <c r="X7" s="121">
        <f>SUM(V7:W7)</f>
        <v>1649.1499456605093</v>
      </c>
    </row>
    <row r="8" spans="1:24" ht="102">
      <c r="A8" s="144">
        <v>4</v>
      </c>
      <c r="B8" s="90" t="s">
        <v>64</v>
      </c>
      <c r="C8" s="87" t="s">
        <v>202</v>
      </c>
      <c r="D8" s="88" t="s">
        <v>203</v>
      </c>
      <c r="E8" s="89" t="s">
        <v>204</v>
      </c>
      <c r="F8" s="88" t="s">
        <v>205</v>
      </c>
      <c r="G8" s="9"/>
      <c r="H8" s="9">
        <v>6</v>
      </c>
      <c r="I8" s="6">
        <v>6</v>
      </c>
      <c r="J8" s="6">
        <v>6</v>
      </c>
      <c r="K8" s="6">
        <v>6</v>
      </c>
      <c r="L8" s="6"/>
      <c r="M8" s="6"/>
      <c r="N8" s="6"/>
      <c r="O8" s="6"/>
      <c r="P8" s="6"/>
      <c r="Q8" s="6"/>
      <c r="R8" s="6"/>
      <c r="S8" s="6"/>
      <c r="T8" s="145">
        <f>SUM(G8:L8)</f>
        <v>24</v>
      </c>
      <c r="U8" s="145">
        <v>1</v>
      </c>
      <c r="V8" s="136">
        <f>T8*poznamky!$B$19</f>
        <v>1283.8038632986627</v>
      </c>
      <c r="W8" s="136">
        <f>U8*poznamky!$B$9</f>
        <v>22.197558268590456</v>
      </c>
      <c r="X8" s="121">
        <f>SUM(V8:W8)</f>
        <v>1306.0014215672531</v>
      </c>
    </row>
    <row r="9" ht="15.75">
      <c r="X9" s="121">
        <f>SUM(X5:X8)</f>
        <v>6961.945865003883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tabColor rgb="FFFFC000"/>
  </sheetPr>
  <dimension ref="A1:X19"/>
  <sheetViews>
    <sheetView workbookViewId="0" topLeftCell="A1">
      <pane xSplit="6" ySplit="3" topLeftCell="G1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W18"/>
    </sheetView>
  </sheetViews>
  <sheetFormatPr defaultColWidth="9.140625" defaultRowHeight="15"/>
  <cols>
    <col min="1" max="1" width="6.140625" style="92" bestFit="1" customWidth="1"/>
    <col min="2" max="2" width="4.8515625" style="93" customWidth="1"/>
    <col min="3" max="3" width="27.8515625" style="94" customWidth="1"/>
    <col min="4" max="4" width="4.7109375" style="95" customWidth="1"/>
    <col min="5" max="5" width="20.421875" style="96" bestFit="1" customWidth="1"/>
    <col min="6" max="6" width="4.28125" style="97" customWidth="1"/>
    <col min="7" max="7" width="8.421875" style="93" bestFit="1" customWidth="1"/>
    <col min="8" max="8" width="8.421875" style="93" customWidth="1"/>
    <col min="9" max="12" width="8.421875" style="98" bestFit="1" customWidth="1"/>
    <col min="13" max="19" width="8.421875" style="98" hidden="1" customWidth="1"/>
    <col min="20" max="21" width="8.7109375" style="92" customWidth="1"/>
    <col min="22" max="22" width="13.57421875" style="33" bestFit="1" customWidth="1"/>
    <col min="23" max="23" width="10.57421875" style="121" bestFit="1" customWidth="1"/>
    <col min="24" max="24" width="10.421875" style="33" bestFit="1" customWidth="1"/>
    <col min="25" max="186" width="9.28125" style="86" customWidth="1"/>
    <col min="187" max="16384" width="9.140625" style="86" customWidth="1"/>
  </cols>
  <sheetData>
    <row r="1" spans="1:24" s="71" customFormat="1" ht="12.75">
      <c r="A1" s="65" t="s">
        <v>0</v>
      </c>
      <c r="B1" s="66"/>
      <c r="C1" s="67" t="s">
        <v>55</v>
      </c>
      <c r="D1" s="68"/>
      <c r="E1" s="69"/>
      <c r="F1" s="70"/>
      <c r="G1" s="27" t="s">
        <v>156</v>
      </c>
      <c r="H1" s="27" t="s">
        <v>2</v>
      </c>
      <c r="I1" s="27" t="s">
        <v>2</v>
      </c>
      <c r="J1" s="27" t="s">
        <v>56</v>
      </c>
      <c r="K1" s="27" t="s">
        <v>56</v>
      </c>
      <c r="L1" s="27" t="s">
        <v>20</v>
      </c>
      <c r="M1" s="118"/>
      <c r="N1" s="118"/>
      <c r="O1" s="118"/>
      <c r="P1" s="118"/>
      <c r="Q1" s="118"/>
      <c r="R1" s="118"/>
      <c r="S1" s="118"/>
      <c r="T1" s="46"/>
      <c r="U1" s="46"/>
      <c r="V1" s="132" t="s">
        <v>133</v>
      </c>
      <c r="W1" s="133" t="s">
        <v>146</v>
      </c>
      <c r="X1" s="13"/>
    </row>
    <row r="2" spans="1:24" s="71" customFormat="1" ht="12.75">
      <c r="A2" s="72"/>
      <c r="B2" s="73"/>
      <c r="C2" s="74" t="s">
        <v>57</v>
      </c>
      <c r="D2" s="75" t="s">
        <v>58</v>
      </c>
      <c r="E2" s="76" t="s">
        <v>1</v>
      </c>
      <c r="F2" s="77" t="s">
        <v>59</v>
      </c>
      <c r="G2" s="11" t="s">
        <v>4</v>
      </c>
      <c r="H2" s="11" t="s">
        <v>5</v>
      </c>
      <c r="I2" s="11" t="s">
        <v>6</v>
      </c>
      <c r="J2" s="78" t="s">
        <v>5</v>
      </c>
      <c r="K2" s="78" t="s">
        <v>6</v>
      </c>
      <c r="L2" s="78" t="s">
        <v>4</v>
      </c>
      <c r="M2" s="119"/>
      <c r="N2" s="119"/>
      <c r="O2" s="119"/>
      <c r="P2" s="119"/>
      <c r="Q2" s="119"/>
      <c r="R2" s="119"/>
      <c r="S2" s="119"/>
      <c r="T2" s="47" t="s">
        <v>60</v>
      </c>
      <c r="U2" s="47" t="s">
        <v>60</v>
      </c>
      <c r="V2" s="134" t="s">
        <v>7</v>
      </c>
      <c r="W2" s="135" t="s">
        <v>7</v>
      </c>
      <c r="X2" s="13"/>
    </row>
    <row r="3" spans="1:24" s="85" customFormat="1" ht="13.5">
      <c r="A3" s="79"/>
      <c r="B3" s="80"/>
      <c r="C3" s="81"/>
      <c r="D3" s="82"/>
      <c r="E3" s="83"/>
      <c r="F3" s="84"/>
      <c r="G3" s="29">
        <v>42120</v>
      </c>
      <c r="H3" s="29">
        <v>42182</v>
      </c>
      <c r="I3" s="29">
        <v>42183</v>
      </c>
      <c r="J3" s="29">
        <v>42231</v>
      </c>
      <c r="K3" s="29">
        <v>42232</v>
      </c>
      <c r="L3" s="29">
        <v>42239</v>
      </c>
      <c r="M3" s="117"/>
      <c r="N3" s="117"/>
      <c r="O3" s="117"/>
      <c r="P3" s="117"/>
      <c r="Q3" s="117"/>
      <c r="R3" s="117"/>
      <c r="S3" s="117"/>
      <c r="T3" s="47" t="s">
        <v>53</v>
      </c>
      <c r="U3" s="47" t="s">
        <v>54</v>
      </c>
      <c r="V3" s="134" t="s">
        <v>53</v>
      </c>
      <c r="W3" s="135" t="s">
        <v>54</v>
      </c>
      <c r="X3" s="28"/>
    </row>
    <row r="4" spans="1:24" ht="13.5">
      <c r="A4" s="79"/>
      <c r="B4" s="80"/>
      <c r="C4" s="81"/>
      <c r="D4" s="82"/>
      <c r="E4" s="83"/>
      <c r="F4" s="143"/>
      <c r="G4" s="29"/>
      <c r="H4" s="29"/>
      <c r="I4" s="29"/>
      <c r="J4" s="29"/>
      <c r="K4" s="29"/>
      <c r="L4" s="117"/>
      <c r="T4" s="116">
        <f>SUM(T5:T18)</f>
        <v>288</v>
      </c>
      <c r="U4" s="116">
        <f>SUM(U5:U18)</f>
        <v>105</v>
      </c>
      <c r="V4" s="120">
        <f>SUM(V5:V18)</f>
        <v>15405.646359583954</v>
      </c>
      <c r="W4" s="120">
        <f>SUM(W5:W18)</f>
        <v>2330.743618201998</v>
      </c>
      <c r="X4" s="120">
        <f>V4+W4</f>
        <v>17736.38997778595</v>
      </c>
    </row>
    <row r="5" spans="1:24" ht="102">
      <c r="A5" s="144">
        <v>1</v>
      </c>
      <c r="B5" s="90" t="s">
        <v>64</v>
      </c>
      <c r="C5" s="87" t="s">
        <v>157</v>
      </c>
      <c r="D5" s="88">
        <v>109</v>
      </c>
      <c r="E5" s="89" t="s">
        <v>158</v>
      </c>
      <c r="F5" s="88" t="s">
        <v>159</v>
      </c>
      <c r="G5" s="9">
        <v>6</v>
      </c>
      <c r="H5" s="9">
        <v>6</v>
      </c>
      <c r="I5" s="6">
        <v>6</v>
      </c>
      <c r="J5" s="6">
        <v>6</v>
      </c>
      <c r="K5" s="6">
        <v>6</v>
      </c>
      <c r="L5" s="6">
        <v>6</v>
      </c>
      <c r="M5" s="6"/>
      <c r="N5" s="6"/>
      <c r="O5" s="6"/>
      <c r="P5" s="6"/>
      <c r="Q5" s="6"/>
      <c r="R5" s="6"/>
      <c r="S5" s="6"/>
      <c r="T5" s="145">
        <f>SUM(G5:L5)</f>
        <v>36</v>
      </c>
      <c r="U5" s="145">
        <v>14</v>
      </c>
      <c r="V5" s="136">
        <f>T5*poznamky!$B$19</f>
        <v>1925.705794947994</v>
      </c>
      <c r="W5" s="136">
        <f>U5*poznamky!$B$9</f>
        <v>310.7658157602664</v>
      </c>
      <c r="X5" s="121">
        <f>SUM(V5:W5)</f>
        <v>2236.4716107082604</v>
      </c>
    </row>
    <row r="6" spans="1:24" ht="89.25">
      <c r="A6" s="144">
        <v>2</v>
      </c>
      <c r="B6" s="142" t="s">
        <v>61</v>
      </c>
      <c r="C6" s="87" t="s">
        <v>63</v>
      </c>
      <c r="D6" s="88">
        <v>126</v>
      </c>
      <c r="E6" s="89" t="s">
        <v>160</v>
      </c>
      <c r="F6" s="88" t="s">
        <v>161</v>
      </c>
      <c r="G6" s="9">
        <v>6</v>
      </c>
      <c r="H6" s="9">
        <v>6</v>
      </c>
      <c r="I6" s="6">
        <v>6</v>
      </c>
      <c r="J6" s="6">
        <v>6</v>
      </c>
      <c r="K6" s="6">
        <v>6</v>
      </c>
      <c r="L6" s="6">
        <v>6</v>
      </c>
      <c r="M6" s="6"/>
      <c r="N6" s="6"/>
      <c r="O6" s="6"/>
      <c r="P6" s="6"/>
      <c r="Q6" s="6"/>
      <c r="R6" s="6"/>
      <c r="S6" s="6"/>
      <c r="T6" s="145">
        <f aca="true" t="shared" si="0" ref="T6:T18">SUM(G6:L6)</f>
        <v>36</v>
      </c>
      <c r="U6" s="145">
        <v>13</v>
      </c>
      <c r="V6" s="136">
        <f>T6*poznamky!$B$19</f>
        <v>1925.705794947994</v>
      </c>
      <c r="W6" s="136">
        <f>U6*poznamky!$B$9</f>
        <v>288.5682574916759</v>
      </c>
      <c r="X6" s="121">
        <f aca="true" t="shared" si="1" ref="X6:X11">SUM(V6:W6)</f>
        <v>2214.27405243967</v>
      </c>
    </row>
    <row r="7" spans="1:24" ht="102">
      <c r="A7" s="144">
        <v>3</v>
      </c>
      <c r="B7" s="90" t="s">
        <v>64</v>
      </c>
      <c r="C7" s="87" t="s">
        <v>162</v>
      </c>
      <c r="D7" s="88" t="s">
        <v>62</v>
      </c>
      <c r="E7" s="89" t="s">
        <v>163</v>
      </c>
      <c r="F7" s="88" t="s">
        <v>164</v>
      </c>
      <c r="G7" s="9">
        <v>6</v>
      </c>
      <c r="H7" s="9">
        <v>6</v>
      </c>
      <c r="I7" s="6">
        <v>6</v>
      </c>
      <c r="J7" s="6">
        <v>6</v>
      </c>
      <c r="K7" s="6">
        <v>6</v>
      </c>
      <c r="L7" s="6">
        <v>6</v>
      </c>
      <c r="M7" s="6"/>
      <c r="N7" s="6"/>
      <c r="O7" s="6"/>
      <c r="P7" s="6"/>
      <c r="Q7" s="6"/>
      <c r="R7" s="6"/>
      <c r="S7" s="6"/>
      <c r="T7" s="145">
        <f t="shared" si="0"/>
        <v>36</v>
      </c>
      <c r="U7" s="145">
        <v>12</v>
      </c>
      <c r="V7" s="136">
        <f>T7*poznamky!$B$19</f>
        <v>1925.705794947994</v>
      </c>
      <c r="W7" s="136">
        <f>U7*poznamky!$B$9</f>
        <v>266.37069922308547</v>
      </c>
      <c r="X7" s="121">
        <f t="shared" si="1"/>
        <v>2192.0764941710795</v>
      </c>
    </row>
    <row r="8" spans="1:24" ht="102">
      <c r="A8" s="144">
        <v>4</v>
      </c>
      <c r="B8" s="90" t="s">
        <v>64</v>
      </c>
      <c r="C8" s="87" t="s">
        <v>165</v>
      </c>
      <c r="D8" s="88">
        <v>147</v>
      </c>
      <c r="E8" s="89" t="s">
        <v>166</v>
      </c>
      <c r="F8" s="88" t="s">
        <v>167</v>
      </c>
      <c r="G8" s="9">
        <v>6</v>
      </c>
      <c r="H8" s="9">
        <v>6</v>
      </c>
      <c r="I8" s="6">
        <v>6</v>
      </c>
      <c r="J8" s="6">
        <v>6</v>
      </c>
      <c r="K8" s="6">
        <v>6</v>
      </c>
      <c r="L8" s="6">
        <v>6</v>
      </c>
      <c r="M8" s="6"/>
      <c r="N8" s="6"/>
      <c r="O8" s="6"/>
      <c r="P8" s="6"/>
      <c r="Q8" s="6"/>
      <c r="R8" s="6"/>
      <c r="S8" s="6"/>
      <c r="T8" s="145">
        <f t="shared" si="0"/>
        <v>36</v>
      </c>
      <c r="U8" s="145">
        <v>11</v>
      </c>
      <c r="V8" s="136">
        <f>T8*poznamky!$B$19</f>
        <v>1925.705794947994</v>
      </c>
      <c r="W8" s="136">
        <f>U8*poznamky!$B$9</f>
        <v>244.173140954495</v>
      </c>
      <c r="X8" s="121">
        <f t="shared" si="1"/>
        <v>2169.878935902489</v>
      </c>
    </row>
    <row r="9" spans="1:24" ht="102">
      <c r="A9" s="144">
        <v>5</v>
      </c>
      <c r="B9" s="90" t="s">
        <v>64</v>
      </c>
      <c r="C9" s="87" t="s">
        <v>28</v>
      </c>
      <c r="D9" s="88">
        <v>123</v>
      </c>
      <c r="E9" s="89" t="s">
        <v>168</v>
      </c>
      <c r="F9" s="88" t="s">
        <v>169</v>
      </c>
      <c r="G9" s="9">
        <v>6</v>
      </c>
      <c r="H9" s="9">
        <v>6</v>
      </c>
      <c r="I9" s="6">
        <v>6</v>
      </c>
      <c r="J9" s="6">
        <v>6</v>
      </c>
      <c r="K9" s="6">
        <v>6</v>
      </c>
      <c r="L9" s="6">
        <v>6</v>
      </c>
      <c r="M9" s="6"/>
      <c r="N9" s="6"/>
      <c r="O9" s="6"/>
      <c r="P9" s="6"/>
      <c r="Q9" s="6"/>
      <c r="R9" s="6"/>
      <c r="S9" s="6"/>
      <c r="T9" s="145">
        <f t="shared" si="0"/>
        <v>36</v>
      </c>
      <c r="U9" s="145">
        <v>10</v>
      </c>
      <c r="V9" s="136">
        <f>T9*poznamky!$B$19</f>
        <v>1925.705794947994</v>
      </c>
      <c r="W9" s="136">
        <f>U9*poznamky!$B$9</f>
        <v>221.97558268590456</v>
      </c>
      <c r="X9" s="121">
        <f t="shared" si="1"/>
        <v>2147.6813776338986</v>
      </c>
    </row>
    <row r="10" spans="1:24" ht="102">
      <c r="A10" s="144">
        <v>6</v>
      </c>
      <c r="B10" s="90" t="s">
        <v>64</v>
      </c>
      <c r="C10" s="87" t="s">
        <v>29</v>
      </c>
      <c r="D10" s="88" t="s">
        <v>170</v>
      </c>
      <c r="E10" s="89" t="s">
        <v>171</v>
      </c>
      <c r="F10" s="88" t="s">
        <v>172</v>
      </c>
      <c r="G10" s="9"/>
      <c r="H10" s="9">
        <v>6</v>
      </c>
      <c r="I10" s="6"/>
      <c r="J10" s="6">
        <v>6</v>
      </c>
      <c r="K10" s="6">
        <v>6</v>
      </c>
      <c r="L10" s="6">
        <v>6</v>
      </c>
      <c r="M10" s="6"/>
      <c r="N10" s="6"/>
      <c r="O10" s="6"/>
      <c r="P10" s="6"/>
      <c r="Q10" s="6"/>
      <c r="R10" s="6"/>
      <c r="S10" s="6"/>
      <c r="T10" s="145">
        <f t="shared" si="0"/>
        <v>24</v>
      </c>
      <c r="U10" s="145">
        <v>9</v>
      </c>
      <c r="V10" s="136">
        <f>T10*poznamky!$B$19</f>
        <v>1283.8038632986627</v>
      </c>
      <c r="W10" s="136">
        <f>U10*poznamky!$B$9</f>
        <v>199.7780244173141</v>
      </c>
      <c r="X10" s="121">
        <f t="shared" si="1"/>
        <v>1483.5818877159768</v>
      </c>
    </row>
    <row r="11" spans="1:24" ht="76.5">
      <c r="A11" s="144">
        <v>7</v>
      </c>
      <c r="B11" s="91" t="s">
        <v>36</v>
      </c>
      <c r="C11" s="87" t="s">
        <v>173</v>
      </c>
      <c r="D11" s="88">
        <v>133</v>
      </c>
      <c r="E11" s="89" t="s">
        <v>174</v>
      </c>
      <c r="F11" s="88" t="s">
        <v>175</v>
      </c>
      <c r="G11" s="9">
        <v>6</v>
      </c>
      <c r="H11" s="9">
        <v>6</v>
      </c>
      <c r="I11" s="6">
        <v>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145">
        <f t="shared" si="0"/>
        <v>18</v>
      </c>
      <c r="U11" s="145">
        <v>8</v>
      </c>
      <c r="V11" s="136">
        <f>T11*poznamky!$B$19</f>
        <v>962.852897473997</v>
      </c>
      <c r="W11" s="136">
        <f>U11*poznamky!$B$9</f>
        <v>177.58046614872364</v>
      </c>
      <c r="X11" s="121">
        <f t="shared" si="1"/>
        <v>1140.4333636227207</v>
      </c>
    </row>
    <row r="12" spans="1:24" ht="76.5">
      <c r="A12" s="144">
        <v>8</v>
      </c>
      <c r="B12" s="91" t="s">
        <v>36</v>
      </c>
      <c r="C12" s="87" t="s">
        <v>65</v>
      </c>
      <c r="D12" s="88">
        <v>113</v>
      </c>
      <c r="E12" s="89" t="s">
        <v>176</v>
      </c>
      <c r="F12" s="88" t="s">
        <v>177</v>
      </c>
      <c r="G12" s="9">
        <v>6</v>
      </c>
      <c r="H12" s="9">
        <v>6</v>
      </c>
      <c r="I12" s="6">
        <v>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145">
        <f t="shared" si="0"/>
        <v>18</v>
      </c>
      <c r="U12" s="145">
        <v>7</v>
      </c>
      <c r="V12" s="136">
        <f>T12*poznamky!$B$19</f>
        <v>962.852897473997</v>
      </c>
      <c r="W12" s="136">
        <f>U12*poznamky!$B$9</f>
        <v>155.3829078801332</v>
      </c>
      <c r="X12" s="121">
        <f aca="true" t="shared" si="2" ref="X12:X18">SUM(V12:W12)</f>
        <v>1118.2358053541302</v>
      </c>
    </row>
    <row r="13" spans="1:24" ht="76.5">
      <c r="A13" s="144">
        <v>9</v>
      </c>
      <c r="B13" s="91" t="s">
        <v>36</v>
      </c>
      <c r="C13" s="87" t="s">
        <v>178</v>
      </c>
      <c r="D13" s="88">
        <v>109</v>
      </c>
      <c r="E13" s="89" t="s">
        <v>179</v>
      </c>
      <c r="F13" s="88" t="s">
        <v>180</v>
      </c>
      <c r="G13" s="9">
        <v>6</v>
      </c>
      <c r="H13" s="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45">
        <f t="shared" si="0"/>
        <v>6</v>
      </c>
      <c r="U13" s="145">
        <v>6</v>
      </c>
      <c r="V13" s="136">
        <f>T13*poznamky!$B$19</f>
        <v>320.9509658246657</v>
      </c>
      <c r="W13" s="136">
        <f>U13*poznamky!$B$9</f>
        <v>133.18534961154273</v>
      </c>
      <c r="X13" s="121">
        <f t="shared" si="2"/>
        <v>454.1363154362084</v>
      </c>
    </row>
    <row r="14" spans="1:24" ht="76.5">
      <c r="A14" s="144">
        <v>10</v>
      </c>
      <c r="B14" s="91" t="s">
        <v>36</v>
      </c>
      <c r="C14" s="87" t="s">
        <v>181</v>
      </c>
      <c r="D14" s="88">
        <v>222</v>
      </c>
      <c r="E14" s="89" t="s">
        <v>182</v>
      </c>
      <c r="F14" s="88" t="s">
        <v>183</v>
      </c>
      <c r="G14" s="9"/>
      <c r="H14" s="9">
        <v>6</v>
      </c>
      <c r="I14" s="6">
        <v>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145">
        <f t="shared" si="0"/>
        <v>12</v>
      </c>
      <c r="U14" s="145">
        <v>5</v>
      </c>
      <c r="V14" s="136">
        <f>T14*poznamky!$B$19</f>
        <v>641.9019316493313</v>
      </c>
      <c r="W14" s="136">
        <f>U14*poznamky!$B$9</f>
        <v>110.98779134295228</v>
      </c>
      <c r="X14" s="121">
        <f t="shared" si="2"/>
        <v>752.8897229922836</v>
      </c>
    </row>
    <row r="15" spans="1:24" ht="89.25">
      <c r="A15" s="144">
        <v>11</v>
      </c>
      <c r="B15" s="91" t="s">
        <v>36</v>
      </c>
      <c r="C15" s="87" t="s">
        <v>184</v>
      </c>
      <c r="D15" s="88">
        <v>178</v>
      </c>
      <c r="E15" s="89" t="s">
        <v>185</v>
      </c>
      <c r="F15" s="88" t="s">
        <v>186</v>
      </c>
      <c r="G15" s="9"/>
      <c r="H15" s="9">
        <v>6</v>
      </c>
      <c r="I15" s="6">
        <v>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145">
        <f t="shared" si="0"/>
        <v>12</v>
      </c>
      <c r="U15" s="145">
        <v>4</v>
      </c>
      <c r="V15" s="136">
        <f>T15*poznamky!$B$19</f>
        <v>641.9019316493313</v>
      </c>
      <c r="W15" s="136">
        <f>U15*poznamky!$B$9</f>
        <v>88.79023307436182</v>
      </c>
      <c r="X15" s="121">
        <f t="shared" si="2"/>
        <v>730.6921647236932</v>
      </c>
    </row>
    <row r="16" spans="1:24" ht="76.5">
      <c r="A16" s="144">
        <v>12</v>
      </c>
      <c r="B16" s="91" t="s">
        <v>36</v>
      </c>
      <c r="C16" s="87" t="s">
        <v>187</v>
      </c>
      <c r="D16" s="88">
        <v>222</v>
      </c>
      <c r="E16" s="89" t="s">
        <v>188</v>
      </c>
      <c r="F16" s="88" t="s">
        <v>189</v>
      </c>
      <c r="G16" s="9">
        <v>6</v>
      </c>
      <c r="H16" s="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45">
        <f t="shared" si="0"/>
        <v>6</v>
      </c>
      <c r="U16" s="145">
        <v>3</v>
      </c>
      <c r="V16" s="136">
        <f>T16*poznamky!$B$19</f>
        <v>320.9509658246657</v>
      </c>
      <c r="W16" s="136">
        <f>U16*poznamky!$B$9</f>
        <v>66.59267480577137</v>
      </c>
      <c r="X16" s="121">
        <f t="shared" si="2"/>
        <v>387.54364063043704</v>
      </c>
    </row>
    <row r="17" spans="1:24" ht="76.5">
      <c r="A17" s="144">
        <v>13</v>
      </c>
      <c r="B17" s="91" t="s">
        <v>36</v>
      </c>
      <c r="C17" s="87" t="s">
        <v>190</v>
      </c>
      <c r="D17" s="88">
        <v>178</v>
      </c>
      <c r="E17" s="89" t="s">
        <v>191</v>
      </c>
      <c r="F17" s="88" t="s">
        <v>192</v>
      </c>
      <c r="G17" s="9">
        <v>6</v>
      </c>
      <c r="H17" s="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45">
        <f t="shared" si="0"/>
        <v>6</v>
      </c>
      <c r="U17" s="145">
        <v>2</v>
      </c>
      <c r="V17" s="136">
        <f>T17*poznamky!$B$19</f>
        <v>320.9509658246657</v>
      </c>
      <c r="W17" s="136">
        <f>U17*poznamky!$B$9</f>
        <v>44.39511653718091</v>
      </c>
      <c r="X17" s="121">
        <f t="shared" si="2"/>
        <v>365.3460823618466</v>
      </c>
    </row>
    <row r="18" spans="1:24" ht="76.5">
      <c r="A18" s="144">
        <v>13</v>
      </c>
      <c r="B18" s="91" t="s">
        <v>36</v>
      </c>
      <c r="C18" s="87" t="s">
        <v>66</v>
      </c>
      <c r="D18" s="88">
        <v>162</v>
      </c>
      <c r="E18" s="89" t="s">
        <v>67</v>
      </c>
      <c r="F18" s="88" t="s">
        <v>68</v>
      </c>
      <c r="G18" s="9"/>
      <c r="H18" s="9"/>
      <c r="I18" s="6">
        <v>6</v>
      </c>
      <c r="J18" s="6"/>
      <c r="K18" s="6"/>
      <c r="L18" s="6"/>
      <c r="M18" s="61"/>
      <c r="N18" s="61"/>
      <c r="O18" s="61"/>
      <c r="P18" s="61"/>
      <c r="Q18" s="61"/>
      <c r="R18" s="61"/>
      <c r="S18" s="61"/>
      <c r="T18" s="145">
        <f t="shared" si="0"/>
        <v>6</v>
      </c>
      <c r="U18" s="145">
        <v>1</v>
      </c>
      <c r="V18" s="136">
        <f>T18*poznamky!$B$19</f>
        <v>320.9509658246657</v>
      </c>
      <c r="W18" s="136">
        <f>U18*poznamky!$B$9</f>
        <v>22.197558268590456</v>
      </c>
      <c r="X18" s="121">
        <f t="shared" si="2"/>
        <v>343.1485240932561</v>
      </c>
    </row>
    <row r="19" spans="21:24" ht="15.75">
      <c r="U19" s="33"/>
      <c r="X19" s="121">
        <f>SUM(X5:X18)</f>
        <v>17736.38997778595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headerFooter alignWithMargins="0">
    <oddHeader>&amp;CNOMINACE R6 MUŽI 2012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>
    <tabColor rgb="FFFFC000"/>
    <pageSetUpPr fitToPage="1"/>
  </sheetPr>
  <dimension ref="A1:AX58"/>
  <sheetViews>
    <sheetView zoomScale="80" zoomScaleNormal="80" zoomScaleSheetLayoutView="49" workbookViewId="0" topLeftCell="A1">
      <pane xSplit="6" ySplit="3" topLeftCell="M4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Z57"/>
    </sheetView>
  </sheetViews>
  <sheetFormatPr defaultColWidth="9.140625" defaultRowHeight="15"/>
  <cols>
    <col min="1" max="1" width="6.7109375" style="1" bestFit="1" customWidth="1"/>
    <col min="2" max="2" width="5.28125" style="13" bestFit="1" customWidth="1"/>
    <col min="3" max="3" width="21.421875" style="41" customWidth="1"/>
    <col min="4" max="4" width="5.57421875" style="42" customWidth="1"/>
    <col min="5" max="5" width="19.8515625" style="43" customWidth="1"/>
    <col min="6" max="6" width="3.8515625" style="44" bestFit="1" customWidth="1"/>
    <col min="7" max="8" width="8.7109375" style="7" customWidth="1"/>
    <col min="9" max="11" width="8.421875" style="8" customWidth="1"/>
    <col min="12" max="14" width="9.421875" style="8" bestFit="1" customWidth="1"/>
    <col min="15" max="16" width="9.421875" style="7" bestFit="1" customWidth="1"/>
    <col min="17" max="18" width="9.57421875" style="7" bestFit="1" customWidth="1"/>
    <col min="19" max="19" width="9.421875" style="7" bestFit="1" customWidth="1"/>
    <col min="20" max="21" width="10.00390625" style="7" bestFit="1" customWidth="1"/>
    <col min="22" max="22" width="0" style="32" hidden="1" customWidth="1"/>
    <col min="23" max="24" width="8.421875" style="26" bestFit="1" customWidth="1"/>
    <col min="25" max="25" width="12.28125" style="33" bestFit="1" customWidth="1"/>
    <col min="26" max="26" width="12.28125" style="121" bestFit="1" customWidth="1"/>
    <col min="27" max="27" width="13.7109375" style="33" bestFit="1" customWidth="1"/>
    <col min="28" max="39" width="9.28125" style="33" customWidth="1"/>
    <col min="40" max="40" width="11.7109375" style="33" bestFit="1" customWidth="1"/>
    <col min="41" max="50" width="9.28125" style="33" customWidth="1"/>
    <col min="51" max="110" width="9.28125" style="25" customWidth="1"/>
    <col min="111" max="16384" width="9.140625" style="25" customWidth="1"/>
  </cols>
  <sheetData>
    <row r="1" spans="1:50" s="1" customFormat="1" ht="12.75">
      <c r="A1" s="3" t="s">
        <v>0</v>
      </c>
      <c r="B1" s="388" t="s">
        <v>13</v>
      </c>
      <c r="C1" s="388" t="s">
        <v>12</v>
      </c>
      <c r="D1" s="393" t="s">
        <v>11</v>
      </c>
      <c r="E1" s="388" t="s">
        <v>1</v>
      </c>
      <c r="F1" s="396" t="s">
        <v>10</v>
      </c>
      <c r="G1" s="27" t="s">
        <v>27</v>
      </c>
      <c r="H1" s="5" t="s">
        <v>382</v>
      </c>
      <c r="I1" s="5" t="s">
        <v>382</v>
      </c>
      <c r="J1" s="5" t="s">
        <v>156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17</v>
      </c>
      <c r="R1" s="5" t="s">
        <v>17</v>
      </c>
      <c r="S1" s="5" t="s">
        <v>20</v>
      </c>
      <c r="T1" s="66" t="s">
        <v>383</v>
      </c>
      <c r="U1" s="48" t="s">
        <v>383</v>
      </c>
      <c r="V1" s="13"/>
      <c r="W1" s="46"/>
      <c r="X1" s="46"/>
      <c r="Y1" s="132" t="s">
        <v>133</v>
      </c>
      <c r="Z1" s="133" t="s">
        <v>146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s="1" customFormat="1" ht="12.75">
      <c r="A2" s="4"/>
      <c r="B2" s="389"/>
      <c r="C2" s="391"/>
      <c r="D2" s="394"/>
      <c r="E2" s="391"/>
      <c r="F2" s="397"/>
      <c r="G2" s="11" t="s">
        <v>4</v>
      </c>
      <c r="H2" s="11" t="s">
        <v>4</v>
      </c>
      <c r="I2" s="148" t="s">
        <v>4</v>
      </c>
      <c r="J2" s="11" t="s">
        <v>4</v>
      </c>
      <c r="K2" s="2" t="s">
        <v>5</v>
      </c>
      <c r="L2" s="2" t="s">
        <v>6</v>
      </c>
      <c r="M2" s="149" t="s">
        <v>5</v>
      </c>
      <c r="N2" s="149" t="s">
        <v>6</v>
      </c>
      <c r="O2" s="2" t="s">
        <v>5</v>
      </c>
      <c r="P2" s="2" t="s">
        <v>6</v>
      </c>
      <c r="Q2" s="2" t="s">
        <v>5</v>
      </c>
      <c r="R2" s="2" t="s">
        <v>6</v>
      </c>
      <c r="S2" s="2" t="s">
        <v>4</v>
      </c>
      <c r="T2" s="73" t="s">
        <v>5</v>
      </c>
      <c r="U2" s="54" t="s">
        <v>6</v>
      </c>
      <c r="V2" s="13"/>
      <c r="W2" s="47" t="s">
        <v>7</v>
      </c>
      <c r="X2" s="47" t="s">
        <v>7</v>
      </c>
      <c r="Y2" s="134" t="s">
        <v>7</v>
      </c>
      <c r="Z2" s="135" t="s">
        <v>7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4" customFormat="1" ht="13.5" thickBot="1">
      <c r="A3" s="56"/>
      <c r="B3" s="390"/>
      <c r="C3" s="392"/>
      <c r="D3" s="395"/>
      <c r="E3" s="392"/>
      <c r="F3" s="398"/>
      <c r="G3" s="49">
        <v>42091</v>
      </c>
      <c r="H3" s="57">
        <v>42112</v>
      </c>
      <c r="I3" s="57">
        <v>42113</v>
      </c>
      <c r="J3" s="57">
        <v>42119</v>
      </c>
      <c r="K3" s="57">
        <v>42175</v>
      </c>
      <c r="L3" s="57">
        <v>42176</v>
      </c>
      <c r="M3" s="57">
        <v>42175</v>
      </c>
      <c r="N3" s="57">
        <v>42176</v>
      </c>
      <c r="O3" s="57">
        <v>42182</v>
      </c>
      <c r="P3" s="57">
        <v>42183</v>
      </c>
      <c r="Q3" s="57">
        <v>42231</v>
      </c>
      <c r="R3" s="57">
        <v>42232</v>
      </c>
      <c r="S3" s="57">
        <v>42238</v>
      </c>
      <c r="T3" s="150">
        <v>42259</v>
      </c>
      <c r="U3" s="58">
        <v>42260</v>
      </c>
      <c r="V3" s="28"/>
      <c r="W3" s="47" t="s">
        <v>53</v>
      </c>
      <c r="X3" s="47" t="s">
        <v>54</v>
      </c>
      <c r="Y3" s="134" t="s">
        <v>53</v>
      </c>
      <c r="Z3" s="135" t="s">
        <v>54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27" s="86" customFormat="1" ht="15.75">
      <c r="A4" s="92"/>
      <c r="B4" s="93"/>
      <c r="C4" s="94"/>
      <c r="D4" s="95"/>
      <c r="E4" s="96"/>
      <c r="F4" s="97"/>
      <c r="G4" s="93"/>
      <c r="H4" s="9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6">
        <f>SUM(W5:W57)</f>
        <v>1484</v>
      </c>
      <c r="X4" s="116">
        <f>SUM(X5:X57)</f>
        <v>1431</v>
      </c>
      <c r="Y4" s="120">
        <f>SUM(Y5:Y57)</f>
        <v>79381.87221396736</v>
      </c>
      <c r="Z4" s="120">
        <f>SUM(Z5:Z57)</f>
        <v>31764.70588235295</v>
      </c>
      <c r="AA4" s="120">
        <f>Y4+Z4</f>
        <v>111146.57809632031</v>
      </c>
    </row>
    <row r="5" spans="1:40" ht="56.25">
      <c r="A5" s="144">
        <v>1</v>
      </c>
      <c r="B5" s="146" t="s">
        <v>8</v>
      </c>
      <c r="C5" s="35" t="s">
        <v>178</v>
      </c>
      <c r="D5" s="37">
        <v>109</v>
      </c>
      <c r="E5" s="36" t="s">
        <v>247</v>
      </c>
      <c r="F5" s="59" t="s">
        <v>248</v>
      </c>
      <c r="G5" s="151"/>
      <c r="H5" s="9">
        <v>4</v>
      </c>
      <c r="I5" s="9">
        <v>4</v>
      </c>
      <c r="J5" s="9">
        <v>4</v>
      </c>
      <c r="K5" s="6">
        <v>4</v>
      </c>
      <c r="L5" s="6">
        <v>4</v>
      </c>
      <c r="M5" s="6">
        <v>4</v>
      </c>
      <c r="N5" s="6">
        <v>4</v>
      </c>
      <c r="O5" s="6">
        <v>4</v>
      </c>
      <c r="P5" s="6">
        <v>4</v>
      </c>
      <c r="Q5" s="6">
        <v>4</v>
      </c>
      <c r="R5" s="6">
        <v>4</v>
      </c>
      <c r="S5" s="6">
        <v>4</v>
      </c>
      <c r="T5" s="6">
        <v>4</v>
      </c>
      <c r="U5" s="6">
        <v>4</v>
      </c>
      <c r="V5" s="152"/>
      <c r="W5" s="153">
        <f aca="true" t="shared" si="0" ref="W5:W57">SUM(G5:U5)</f>
        <v>56</v>
      </c>
      <c r="X5" s="153">
        <v>53</v>
      </c>
      <c r="Y5" s="136">
        <f>W5*poznamky!$B$19</f>
        <v>2995.54234769688</v>
      </c>
      <c r="Z5" s="136">
        <f>X5*poznamky!$B$9</f>
        <v>1176.4705882352941</v>
      </c>
      <c r="AA5" s="121">
        <f>SUM(Y5:Z5)</f>
        <v>4172.0129359321745</v>
      </c>
      <c r="AN5" s="34"/>
    </row>
    <row r="6" spans="1:40" ht="67.5">
      <c r="A6" s="144">
        <v>2</v>
      </c>
      <c r="B6" s="60" t="s">
        <v>36</v>
      </c>
      <c r="C6" s="35" t="s">
        <v>249</v>
      </c>
      <c r="D6" s="37">
        <v>178</v>
      </c>
      <c r="E6" s="36" t="s">
        <v>250</v>
      </c>
      <c r="F6" s="59" t="s">
        <v>251</v>
      </c>
      <c r="G6" s="151"/>
      <c r="H6" s="9">
        <v>4</v>
      </c>
      <c r="I6" s="9">
        <v>4</v>
      </c>
      <c r="J6" s="9">
        <v>4</v>
      </c>
      <c r="K6" s="6">
        <v>4</v>
      </c>
      <c r="L6" s="6">
        <v>4</v>
      </c>
      <c r="M6" s="6">
        <v>4</v>
      </c>
      <c r="N6" s="6">
        <v>4</v>
      </c>
      <c r="O6" s="6">
        <v>4</v>
      </c>
      <c r="P6" s="6">
        <v>4</v>
      </c>
      <c r="Q6" s="6">
        <v>4</v>
      </c>
      <c r="R6" s="6">
        <v>4</v>
      </c>
      <c r="S6" s="6">
        <v>4</v>
      </c>
      <c r="T6" s="6">
        <v>4</v>
      </c>
      <c r="U6" s="6">
        <v>4</v>
      </c>
      <c r="V6" s="152"/>
      <c r="W6" s="153">
        <f t="shared" si="0"/>
        <v>56</v>
      </c>
      <c r="X6" s="153">
        <v>52</v>
      </c>
      <c r="Y6" s="136">
        <f>W6*poznamky!$B$19</f>
        <v>2995.54234769688</v>
      </c>
      <c r="Z6" s="136">
        <f>X6*poznamky!$B$9</f>
        <v>1154.2730299667037</v>
      </c>
      <c r="AA6" s="121">
        <f aca="true" t="shared" si="1" ref="AA6:AA12">SUM(Y6:Z6)</f>
        <v>4149.815377663584</v>
      </c>
      <c r="AN6" s="34"/>
    </row>
    <row r="7" spans="1:40" ht="56.25">
      <c r="A7" s="144">
        <v>3</v>
      </c>
      <c r="B7" s="146" t="s">
        <v>8</v>
      </c>
      <c r="C7" s="35" t="s">
        <v>157</v>
      </c>
      <c r="D7" s="37">
        <v>109</v>
      </c>
      <c r="E7" s="36" t="s">
        <v>252</v>
      </c>
      <c r="F7" s="59" t="s">
        <v>253</v>
      </c>
      <c r="G7" s="151"/>
      <c r="H7" s="9">
        <v>4</v>
      </c>
      <c r="I7" s="9">
        <v>4</v>
      </c>
      <c r="J7" s="9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>
        <v>4</v>
      </c>
      <c r="S7" s="6">
        <v>4</v>
      </c>
      <c r="T7" s="6"/>
      <c r="U7" s="6"/>
      <c r="V7" s="152"/>
      <c r="W7" s="153">
        <f t="shared" si="0"/>
        <v>48</v>
      </c>
      <c r="X7" s="153">
        <v>51</v>
      </c>
      <c r="Y7" s="136">
        <f>W7*poznamky!$B$19</f>
        <v>2567.6077265973254</v>
      </c>
      <c r="Z7" s="136">
        <f>X7*poznamky!$B$9</f>
        <v>1132.0754716981132</v>
      </c>
      <c r="AA7" s="121">
        <f t="shared" si="1"/>
        <v>3699.6831982954386</v>
      </c>
      <c r="AN7" s="34"/>
    </row>
    <row r="8" spans="1:40" ht="67.5">
      <c r="A8" s="144">
        <v>4</v>
      </c>
      <c r="B8" s="60" t="s">
        <v>36</v>
      </c>
      <c r="C8" s="35" t="s">
        <v>254</v>
      </c>
      <c r="D8" s="37">
        <v>126</v>
      </c>
      <c r="E8" s="36" t="s">
        <v>255</v>
      </c>
      <c r="F8" s="59" t="s">
        <v>256</v>
      </c>
      <c r="G8" s="61">
        <v>4</v>
      </c>
      <c r="H8" s="9">
        <v>4</v>
      </c>
      <c r="I8" s="9">
        <v>4</v>
      </c>
      <c r="J8" s="9">
        <v>4</v>
      </c>
      <c r="K8" s="6">
        <v>4</v>
      </c>
      <c r="L8" s="6">
        <v>4</v>
      </c>
      <c r="M8" s="6">
        <v>4</v>
      </c>
      <c r="N8" s="6">
        <v>4</v>
      </c>
      <c r="O8" s="6">
        <v>4</v>
      </c>
      <c r="P8" s="6">
        <v>4</v>
      </c>
      <c r="Q8" s="6">
        <v>4</v>
      </c>
      <c r="R8" s="6">
        <v>4</v>
      </c>
      <c r="S8" s="6">
        <v>4</v>
      </c>
      <c r="T8" s="6"/>
      <c r="U8" s="6"/>
      <c r="V8" s="152"/>
      <c r="W8" s="153">
        <f t="shared" si="0"/>
        <v>52</v>
      </c>
      <c r="X8" s="153">
        <v>50</v>
      </c>
      <c r="Y8" s="136">
        <f>W8*poznamky!$B$19</f>
        <v>2781.5750371471026</v>
      </c>
      <c r="Z8" s="136">
        <f>X8*poznamky!$B$9</f>
        <v>1109.8779134295228</v>
      </c>
      <c r="AA8" s="121">
        <f t="shared" si="1"/>
        <v>3891.4529505766254</v>
      </c>
      <c r="AN8" s="34"/>
    </row>
    <row r="9" spans="1:40" ht="56.25">
      <c r="A9" s="144">
        <v>5</v>
      </c>
      <c r="B9" s="147" t="s">
        <v>8</v>
      </c>
      <c r="C9" s="35" t="s">
        <v>16</v>
      </c>
      <c r="D9" s="37">
        <v>147</v>
      </c>
      <c r="E9" s="36" t="s">
        <v>257</v>
      </c>
      <c r="F9" s="59" t="s">
        <v>26</v>
      </c>
      <c r="G9" s="61">
        <v>4</v>
      </c>
      <c r="H9" s="9">
        <v>4</v>
      </c>
      <c r="I9" s="9">
        <v>4</v>
      </c>
      <c r="J9" s="9">
        <v>4</v>
      </c>
      <c r="K9" s="6">
        <v>4</v>
      </c>
      <c r="L9" s="6">
        <v>4</v>
      </c>
      <c r="M9" s="6">
        <v>4</v>
      </c>
      <c r="N9" s="6">
        <v>4</v>
      </c>
      <c r="O9" s="6">
        <v>4</v>
      </c>
      <c r="P9" s="6">
        <v>4</v>
      </c>
      <c r="Q9" s="6">
        <v>4</v>
      </c>
      <c r="R9" s="6">
        <v>4</v>
      </c>
      <c r="S9" s="6">
        <v>4</v>
      </c>
      <c r="T9" s="6">
        <v>4</v>
      </c>
      <c r="U9" s="6">
        <v>4</v>
      </c>
      <c r="V9" s="152"/>
      <c r="W9" s="153">
        <f t="shared" si="0"/>
        <v>60</v>
      </c>
      <c r="X9" s="153">
        <v>49</v>
      </c>
      <c r="Y9" s="136">
        <f>W9*poznamky!$B$19</f>
        <v>3209.5096582466567</v>
      </c>
      <c r="Z9" s="136">
        <f>X9*poznamky!$B$9</f>
        <v>1087.6803551609323</v>
      </c>
      <c r="AA9" s="121">
        <f t="shared" si="1"/>
        <v>4297.1900134075895</v>
      </c>
      <c r="AN9" s="34"/>
    </row>
    <row r="10" spans="1:40" ht="56.25">
      <c r="A10" s="144">
        <v>6</v>
      </c>
      <c r="B10" s="146" t="s">
        <v>8</v>
      </c>
      <c r="C10" s="35" t="s">
        <v>258</v>
      </c>
      <c r="D10" s="37">
        <v>123</v>
      </c>
      <c r="E10" s="36" t="s">
        <v>259</v>
      </c>
      <c r="F10" s="59" t="s">
        <v>260</v>
      </c>
      <c r="G10" s="61">
        <v>4</v>
      </c>
      <c r="H10" s="9">
        <v>4</v>
      </c>
      <c r="I10" s="9">
        <v>4</v>
      </c>
      <c r="J10" s="9">
        <v>4</v>
      </c>
      <c r="K10" s="6">
        <v>4</v>
      </c>
      <c r="L10" s="6">
        <v>4</v>
      </c>
      <c r="M10" s="6">
        <v>4</v>
      </c>
      <c r="N10" s="6">
        <v>4</v>
      </c>
      <c r="O10" s="6">
        <v>4</v>
      </c>
      <c r="P10" s="6">
        <v>4</v>
      </c>
      <c r="Q10" s="6">
        <v>4</v>
      </c>
      <c r="R10" s="6">
        <v>4</v>
      </c>
      <c r="S10" s="6">
        <v>4</v>
      </c>
      <c r="T10" s="6">
        <v>4</v>
      </c>
      <c r="U10" s="6">
        <v>4</v>
      </c>
      <c r="V10" s="152"/>
      <c r="W10" s="153">
        <f t="shared" si="0"/>
        <v>60</v>
      </c>
      <c r="X10" s="153">
        <v>48</v>
      </c>
      <c r="Y10" s="136">
        <f>W10*poznamky!$B$19</f>
        <v>3209.5096582466567</v>
      </c>
      <c r="Z10" s="136">
        <f>X10*poznamky!$B$9</f>
        <v>1065.4827968923419</v>
      </c>
      <c r="AA10" s="121">
        <f t="shared" si="1"/>
        <v>4274.992455138999</v>
      </c>
      <c r="AN10" s="34"/>
    </row>
    <row r="11" spans="1:40" ht="56.25">
      <c r="A11" s="144">
        <v>7</v>
      </c>
      <c r="B11" s="146" t="s">
        <v>8</v>
      </c>
      <c r="C11" s="35" t="s">
        <v>261</v>
      </c>
      <c r="D11" s="37" t="s">
        <v>32</v>
      </c>
      <c r="E11" s="36" t="s">
        <v>262</v>
      </c>
      <c r="F11" s="59" t="s">
        <v>263</v>
      </c>
      <c r="G11" s="61">
        <v>4</v>
      </c>
      <c r="H11" s="9">
        <v>4</v>
      </c>
      <c r="I11" s="9">
        <v>4</v>
      </c>
      <c r="J11" s="9">
        <v>4</v>
      </c>
      <c r="K11" s="6">
        <v>4</v>
      </c>
      <c r="L11" s="6">
        <v>4</v>
      </c>
      <c r="M11" s="6">
        <v>4</v>
      </c>
      <c r="N11" s="6">
        <v>4</v>
      </c>
      <c r="O11" s="6">
        <v>4</v>
      </c>
      <c r="P11" s="6">
        <v>4</v>
      </c>
      <c r="Q11" s="6">
        <v>4</v>
      </c>
      <c r="R11" s="6">
        <v>4</v>
      </c>
      <c r="S11" s="6"/>
      <c r="T11" s="6">
        <v>4</v>
      </c>
      <c r="U11" s="6">
        <v>4</v>
      </c>
      <c r="V11" s="152"/>
      <c r="W11" s="153">
        <f t="shared" si="0"/>
        <v>56</v>
      </c>
      <c r="X11" s="153">
        <v>47</v>
      </c>
      <c r="Y11" s="136">
        <f>W11*poznamky!$B$19</f>
        <v>2995.54234769688</v>
      </c>
      <c r="Z11" s="136">
        <f>X11*poznamky!$B$9</f>
        <v>1043.2852386237514</v>
      </c>
      <c r="AA11" s="121">
        <f t="shared" si="1"/>
        <v>4038.8275863206313</v>
      </c>
      <c r="AN11" s="34"/>
    </row>
    <row r="12" spans="1:40" ht="45">
      <c r="A12" s="144">
        <v>8</v>
      </c>
      <c r="B12" s="14" t="s">
        <v>9</v>
      </c>
      <c r="C12" s="35" t="s">
        <v>173</v>
      </c>
      <c r="D12" s="37">
        <v>133</v>
      </c>
      <c r="E12" s="36" t="s">
        <v>21</v>
      </c>
      <c r="F12" s="59" t="s">
        <v>22</v>
      </c>
      <c r="G12" s="61"/>
      <c r="H12" s="9">
        <v>4</v>
      </c>
      <c r="I12" s="9">
        <v>4</v>
      </c>
      <c r="J12" s="9">
        <v>4</v>
      </c>
      <c r="K12" s="6">
        <v>4</v>
      </c>
      <c r="L12" s="6">
        <v>4</v>
      </c>
      <c r="M12" s="6">
        <v>4</v>
      </c>
      <c r="N12" s="6">
        <v>4</v>
      </c>
      <c r="O12" s="6">
        <v>4</v>
      </c>
      <c r="P12" s="6">
        <v>4</v>
      </c>
      <c r="Q12" s="6"/>
      <c r="R12" s="6"/>
      <c r="S12" s="6">
        <v>4</v>
      </c>
      <c r="T12" s="6">
        <v>4</v>
      </c>
      <c r="U12" s="6"/>
      <c r="V12" s="152"/>
      <c r="W12" s="153">
        <f t="shared" si="0"/>
        <v>44</v>
      </c>
      <c r="X12" s="153">
        <v>46</v>
      </c>
      <c r="Y12" s="136">
        <f>W12*poznamky!$B$19</f>
        <v>2353.6404160475486</v>
      </c>
      <c r="Z12" s="136">
        <f>X12*poznamky!$B$9</f>
        <v>1021.087680355161</v>
      </c>
      <c r="AA12" s="121">
        <f t="shared" si="1"/>
        <v>3374.7280964027095</v>
      </c>
      <c r="AN12" s="34"/>
    </row>
    <row r="13" spans="1:40" ht="67.5">
      <c r="A13" s="144">
        <v>9</v>
      </c>
      <c r="B13" s="60" t="s">
        <v>36</v>
      </c>
      <c r="C13" s="35" t="s">
        <v>264</v>
      </c>
      <c r="D13" s="37" t="s">
        <v>265</v>
      </c>
      <c r="E13" s="36" t="s">
        <v>266</v>
      </c>
      <c r="F13" s="59" t="s">
        <v>267</v>
      </c>
      <c r="G13" s="61"/>
      <c r="H13" s="9"/>
      <c r="I13" s="9"/>
      <c r="J13" s="9"/>
      <c r="K13" s="6">
        <v>4</v>
      </c>
      <c r="L13" s="6">
        <v>4</v>
      </c>
      <c r="M13" s="6">
        <v>4</v>
      </c>
      <c r="N13" s="6">
        <v>4</v>
      </c>
      <c r="O13" s="6">
        <v>4</v>
      </c>
      <c r="P13" s="6">
        <v>4</v>
      </c>
      <c r="Q13" s="6">
        <v>4</v>
      </c>
      <c r="R13" s="6">
        <v>4</v>
      </c>
      <c r="S13" s="6">
        <v>4</v>
      </c>
      <c r="T13" s="6">
        <v>4</v>
      </c>
      <c r="U13" s="6"/>
      <c r="V13" s="152"/>
      <c r="W13" s="153">
        <f t="shared" si="0"/>
        <v>40</v>
      </c>
      <c r="X13" s="153">
        <v>45</v>
      </c>
      <c r="Y13" s="136">
        <f>W13*poznamky!$B$19</f>
        <v>2139.6731054977713</v>
      </c>
      <c r="Z13" s="136">
        <f>X13*poznamky!$B$9</f>
        <v>998.8901220865705</v>
      </c>
      <c r="AA13" s="121">
        <f aca="true" t="shared" si="2" ref="AA13:AA46">SUM(Y13:Z13)</f>
        <v>3138.563227584342</v>
      </c>
      <c r="AN13" s="34"/>
    </row>
    <row r="14" spans="1:40" ht="67.5">
      <c r="A14" s="144">
        <v>9</v>
      </c>
      <c r="B14" s="60" t="s">
        <v>36</v>
      </c>
      <c r="C14" s="35" t="s">
        <v>268</v>
      </c>
      <c r="D14" s="37" t="s">
        <v>269</v>
      </c>
      <c r="E14" s="36" t="s">
        <v>270</v>
      </c>
      <c r="F14" s="59" t="s">
        <v>271</v>
      </c>
      <c r="G14" s="61">
        <v>4</v>
      </c>
      <c r="H14" s="9">
        <v>4</v>
      </c>
      <c r="I14" s="9">
        <v>4</v>
      </c>
      <c r="J14" s="9"/>
      <c r="K14" s="6">
        <v>4</v>
      </c>
      <c r="L14" s="6">
        <v>4</v>
      </c>
      <c r="M14" s="6">
        <v>4</v>
      </c>
      <c r="N14" s="6">
        <v>4</v>
      </c>
      <c r="O14" s="6">
        <v>4</v>
      </c>
      <c r="P14" s="6">
        <v>4</v>
      </c>
      <c r="Q14" s="6"/>
      <c r="R14" s="6"/>
      <c r="S14" s="6">
        <v>4</v>
      </c>
      <c r="T14" s="6">
        <v>4</v>
      </c>
      <c r="U14" s="6">
        <v>4</v>
      </c>
      <c r="V14" s="152"/>
      <c r="W14" s="153">
        <f t="shared" si="0"/>
        <v>48</v>
      </c>
      <c r="X14" s="153">
        <v>44</v>
      </c>
      <c r="Y14" s="136">
        <f>W14*poznamky!$B$19</f>
        <v>2567.6077265973254</v>
      </c>
      <c r="Z14" s="136">
        <f>X14*poznamky!$B$9</f>
        <v>976.69256381798</v>
      </c>
      <c r="AA14" s="121">
        <f t="shared" si="2"/>
        <v>3544.3002904153054</v>
      </c>
      <c r="AN14" s="34"/>
    </row>
    <row r="15" spans="1:40" ht="45">
      <c r="A15" s="144">
        <v>10</v>
      </c>
      <c r="B15" s="14" t="s">
        <v>9</v>
      </c>
      <c r="C15" s="35" t="s">
        <v>23</v>
      </c>
      <c r="D15" s="37" t="s">
        <v>30</v>
      </c>
      <c r="E15" s="36" t="s">
        <v>272</v>
      </c>
      <c r="F15" s="59" t="s">
        <v>273</v>
      </c>
      <c r="G15" s="61">
        <v>4</v>
      </c>
      <c r="H15" s="9">
        <v>4</v>
      </c>
      <c r="I15" s="9">
        <v>4</v>
      </c>
      <c r="J15" s="9">
        <v>4</v>
      </c>
      <c r="K15" s="6">
        <v>4</v>
      </c>
      <c r="L15" s="6">
        <v>4</v>
      </c>
      <c r="M15" s="6">
        <v>4</v>
      </c>
      <c r="N15" s="6">
        <v>4</v>
      </c>
      <c r="O15" s="6">
        <v>4</v>
      </c>
      <c r="P15" s="6">
        <v>4</v>
      </c>
      <c r="Q15" s="6"/>
      <c r="R15" s="6"/>
      <c r="S15" s="6">
        <v>4</v>
      </c>
      <c r="T15" s="6">
        <v>4</v>
      </c>
      <c r="U15" s="6">
        <v>4</v>
      </c>
      <c r="V15" s="152"/>
      <c r="W15" s="153">
        <f t="shared" si="0"/>
        <v>52</v>
      </c>
      <c r="X15" s="153">
        <v>43</v>
      </c>
      <c r="Y15" s="136">
        <f>W15*poznamky!$B$19</f>
        <v>2781.5750371471026</v>
      </c>
      <c r="Z15" s="136">
        <f>X15*poznamky!$B$9</f>
        <v>954.4950055493896</v>
      </c>
      <c r="AA15" s="121">
        <f t="shared" si="2"/>
        <v>3736.0700426964922</v>
      </c>
      <c r="AN15" s="34"/>
    </row>
    <row r="16" spans="1:40" ht="67.5">
      <c r="A16" s="144">
        <v>11</v>
      </c>
      <c r="B16" s="146" t="s">
        <v>8</v>
      </c>
      <c r="C16" s="35" t="s">
        <v>274</v>
      </c>
      <c r="D16" s="37" t="s">
        <v>275</v>
      </c>
      <c r="E16" s="36" t="s">
        <v>276</v>
      </c>
      <c r="F16" s="59" t="s">
        <v>277</v>
      </c>
      <c r="G16" s="61"/>
      <c r="H16" s="9">
        <v>4</v>
      </c>
      <c r="I16" s="9">
        <v>4</v>
      </c>
      <c r="J16" s="9">
        <v>4</v>
      </c>
      <c r="K16" s="6">
        <v>4</v>
      </c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6">
        <v>4</v>
      </c>
      <c r="U16" s="6">
        <v>4</v>
      </c>
      <c r="V16" s="152"/>
      <c r="W16" s="153">
        <f t="shared" si="0"/>
        <v>56</v>
      </c>
      <c r="X16" s="153">
        <v>42</v>
      </c>
      <c r="Y16" s="136">
        <f>W16*poznamky!$B$19</f>
        <v>2995.54234769688</v>
      </c>
      <c r="Z16" s="136">
        <f>X16*poznamky!$B$9</f>
        <v>932.2974472807991</v>
      </c>
      <c r="AA16" s="121">
        <f t="shared" si="2"/>
        <v>3927.839794977679</v>
      </c>
      <c r="AN16" s="34"/>
    </row>
    <row r="17" spans="1:40" ht="45">
      <c r="A17" s="144">
        <v>12</v>
      </c>
      <c r="B17" s="14" t="s">
        <v>9</v>
      </c>
      <c r="C17" s="35" t="s">
        <v>278</v>
      </c>
      <c r="D17" s="37">
        <v>142</v>
      </c>
      <c r="E17" s="36" t="s">
        <v>279</v>
      </c>
      <c r="F17" s="59" t="s">
        <v>280</v>
      </c>
      <c r="G17" s="61"/>
      <c r="H17" s="9"/>
      <c r="I17" s="9"/>
      <c r="J17" s="9"/>
      <c r="K17" s="6">
        <v>4</v>
      </c>
      <c r="L17" s="6">
        <v>4</v>
      </c>
      <c r="M17" s="6">
        <v>4</v>
      </c>
      <c r="N17" s="6">
        <v>4</v>
      </c>
      <c r="O17" s="6">
        <v>4</v>
      </c>
      <c r="P17" s="6">
        <v>4</v>
      </c>
      <c r="Q17" s="6">
        <v>4</v>
      </c>
      <c r="R17" s="6">
        <v>4</v>
      </c>
      <c r="S17" s="6">
        <v>4</v>
      </c>
      <c r="T17" s="6">
        <v>4</v>
      </c>
      <c r="U17" s="6">
        <v>4</v>
      </c>
      <c r="V17" s="152"/>
      <c r="W17" s="153">
        <f t="shared" si="0"/>
        <v>44</v>
      </c>
      <c r="X17" s="153">
        <v>41</v>
      </c>
      <c r="Y17" s="136">
        <f>W17*poznamky!$B$19</f>
        <v>2353.6404160475486</v>
      </c>
      <c r="Z17" s="136">
        <f>X17*poznamky!$B$9</f>
        <v>910.0998890122087</v>
      </c>
      <c r="AA17" s="121">
        <f t="shared" si="2"/>
        <v>3263.7403050597572</v>
      </c>
      <c r="AN17" s="34"/>
    </row>
    <row r="18" spans="1:40" ht="56.25">
      <c r="A18" s="144">
        <v>13</v>
      </c>
      <c r="B18" s="146" t="s">
        <v>8</v>
      </c>
      <c r="C18" s="35" t="s">
        <v>281</v>
      </c>
      <c r="D18" s="37" t="s">
        <v>25</v>
      </c>
      <c r="E18" s="36" t="s">
        <v>282</v>
      </c>
      <c r="F18" s="59" t="s">
        <v>283</v>
      </c>
      <c r="G18" s="61"/>
      <c r="H18" s="9">
        <v>4</v>
      </c>
      <c r="I18" s="9">
        <v>4</v>
      </c>
      <c r="J18" s="9">
        <v>4</v>
      </c>
      <c r="K18" s="6">
        <v>4</v>
      </c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6">
        <v>4</v>
      </c>
      <c r="R18" s="6">
        <v>4</v>
      </c>
      <c r="S18" s="6">
        <v>4</v>
      </c>
      <c r="T18" s="6">
        <v>4</v>
      </c>
      <c r="U18" s="6">
        <v>4</v>
      </c>
      <c r="V18" s="152"/>
      <c r="W18" s="153">
        <f t="shared" si="0"/>
        <v>56</v>
      </c>
      <c r="X18" s="153">
        <v>40</v>
      </c>
      <c r="Y18" s="136">
        <f>W18*poznamky!$B$19</f>
        <v>2995.54234769688</v>
      </c>
      <c r="Z18" s="136">
        <f>X18*poznamky!$B$9</f>
        <v>887.9023307436182</v>
      </c>
      <c r="AA18" s="121">
        <f t="shared" si="2"/>
        <v>3883.444678440498</v>
      </c>
      <c r="AN18" s="34"/>
    </row>
    <row r="19" spans="1:40" ht="45">
      <c r="A19" s="144">
        <v>14</v>
      </c>
      <c r="B19" s="14" t="s">
        <v>9</v>
      </c>
      <c r="C19" s="35" t="s">
        <v>41</v>
      </c>
      <c r="D19" s="37">
        <v>129</v>
      </c>
      <c r="E19" s="36" t="s">
        <v>49</v>
      </c>
      <c r="F19" s="59" t="s">
        <v>50</v>
      </c>
      <c r="G19" s="61"/>
      <c r="H19" s="9">
        <v>4</v>
      </c>
      <c r="I19" s="9">
        <v>4</v>
      </c>
      <c r="J19" s="9">
        <v>4</v>
      </c>
      <c r="K19" s="6">
        <v>4</v>
      </c>
      <c r="L19" s="6">
        <v>4</v>
      </c>
      <c r="M19" s="6">
        <v>4</v>
      </c>
      <c r="N19" s="6">
        <v>4</v>
      </c>
      <c r="O19" s="6">
        <v>4</v>
      </c>
      <c r="P19" s="6">
        <v>4</v>
      </c>
      <c r="Q19" s="6">
        <v>4</v>
      </c>
      <c r="R19" s="6">
        <v>4</v>
      </c>
      <c r="S19" s="6">
        <v>4</v>
      </c>
      <c r="T19" s="6">
        <v>4</v>
      </c>
      <c r="U19" s="6">
        <v>4</v>
      </c>
      <c r="V19" s="152"/>
      <c r="W19" s="153">
        <f t="shared" si="0"/>
        <v>56</v>
      </c>
      <c r="X19" s="153">
        <v>39</v>
      </c>
      <c r="Y19" s="136">
        <f>W19*poznamky!$B$19</f>
        <v>2995.54234769688</v>
      </c>
      <c r="Z19" s="136">
        <f>X19*poznamky!$B$9</f>
        <v>865.7047724750278</v>
      </c>
      <c r="AA19" s="121">
        <f t="shared" si="2"/>
        <v>3861.2471201719077</v>
      </c>
      <c r="AN19" s="34"/>
    </row>
    <row r="20" spans="1:40" ht="56.25">
      <c r="A20" s="144">
        <v>15</v>
      </c>
      <c r="B20" s="146" t="s">
        <v>8</v>
      </c>
      <c r="C20" s="35" t="s">
        <v>284</v>
      </c>
      <c r="D20" s="37">
        <v>113</v>
      </c>
      <c r="E20" s="36" t="s">
        <v>285</v>
      </c>
      <c r="F20" s="59" t="s">
        <v>43</v>
      </c>
      <c r="G20" s="61">
        <v>4</v>
      </c>
      <c r="H20" s="9">
        <v>4</v>
      </c>
      <c r="I20" s="9">
        <v>4</v>
      </c>
      <c r="J20" s="9"/>
      <c r="K20" s="6">
        <v>4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6">
        <v>4</v>
      </c>
      <c r="R20" s="6">
        <v>4</v>
      </c>
      <c r="S20" s="6"/>
      <c r="T20" s="6">
        <v>4</v>
      </c>
      <c r="U20" s="6">
        <v>4</v>
      </c>
      <c r="V20" s="152"/>
      <c r="W20" s="153">
        <f t="shared" si="0"/>
        <v>52</v>
      </c>
      <c r="X20" s="153">
        <v>38</v>
      </c>
      <c r="Y20" s="136">
        <f>W20*poznamky!$B$19</f>
        <v>2781.5750371471026</v>
      </c>
      <c r="Z20" s="136">
        <f>X20*poznamky!$B$9</f>
        <v>843.5072142064373</v>
      </c>
      <c r="AA20" s="121">
        <f t="shared" si="2"/>
        <v>3625.08225135354</v>
      </c>
      <c r="AN20" s="34"/>
    </row>
    <row r="21" spans="1:40" ht="45">
      <c r="A21" s="144">
        <v>16</v>
      </c>
      <c r="B21" s="14" t="s">
        <v>9</v>
      </c>
      <c r="C21" s="35" t="s">
        <v>38</v>
      </c>
      <c r="D21" s="37">
        <v>210</v>
      </c>
      <c r="E21" s="36" t="s">
        <v>39</v>
      </c>
      <c r="F21" s="59" t="s">
        <v>40</v>
      </c>
      <c r="G21" s="61"/>
      <c r="H21" s="9">
        <v>4</v>
      </c>
      <c r="I21" s="9">
        <v>4</v>
      </c>
      <c r="J21" s="9">
        <v>4</v>
      </c>
      <c r="K21" s="6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6"/>
      <c r="T21" s="6"/>
      <c r="U21" s="6"/>
      <c r="V21" s="152"/>
      <c r="W21" s="153">
        <f t="shared" si="0"/>
        <v>44</v>
      </c>
      <c r="X21" s="153">
        <v>37</v>
      </c>
      <c r="Y21" s="136">
        <f>W21*poznamky!$B$19</f>
        <v>2353.6404160475486</v>
      </c>
      <c r="Z21" s="136">
        <f>X21*poznamky!$B$9</f>
        <v>821.3096559378469</v>
      </c>
      <c r="AA21" s="121">
        <f t="shared" si="2"/>
        <v>3174.9500719853954</v>
      </c>
      <c r="AN21" s="34"/>
    </row>
    <row r="22" spans="1:40" ht="67.5">
      <c r="A22" s="144">
        <v>17</v>
      </c>
      <c r="B22" s="60" t="s">
        <v>36</v>
      </c>
      <c r="C22" s="35" t="s">
        <v>286</v>
      </c>
      <c r="D22" s="37" t="s">
        <v>265</v>
      </c>
      <c r="E22" s="36" t="s">
        <v>287</v>
      </c>
      <c r="F22" s="59" t="s">
        <v>288</v>
      </c>
      <c r="G22" s="61"/>
      <c r="H22" s="9">
        <v>4</v>
      </c>
      <c r="I22" s="9">
        <v>4</v>
      </c>
      <c r="J22" s="9">
        <v>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52"/>
      <c r="W22" s="153">
        <f t="shared" si="0"/>
        <v>12</v>
      </c>
      <c r="X22" s="153">
        <v>36</v>
      </c>
      <c r="Y22" s="136">
        <f>W22*poznamky!$B$19</f>
        <v>641.9019316493313</v>
      </c>
      <c r="Z22" s="136">
        <f>X22*poznamky!$B$9</f>
        <v>799.1120976692564</v>
      </c>
      <c r="AA22" s="121">
        <f t="shared" si="2"/>
        <v>1441.0140293185877</v>
      </c>
      <c r="AN22" s="34"/>
    </row>
    <row r="23" spans="1:40" ht="56.25">
      <c r="A23" s="144">
        <v>18</v>
      </c>
      <c r="B23" s="146" t="s">
        <v>8</v>
      </c>
      <c r="C23" s="35" t="s">
        <v>289</v>
      </c>
      <c r="D23" s="37" t="s">
        <v>290</v>
      </c>
      <c r="E23" s="36" t="s">
        <v>291</v>
      </c>
      <c r="F23" s="59" t="s">
        <v>292</v>
      </c>
      <c r="G23" s="61">
        <v>4</v>
      </c>
      <c r="H23" s="9">
        <v>4</v>
      </c>
      <c r="I23" s="9">
        <v>4</v>
      </c>
      <c r="J23" s="9">
        <v>4</v>
      </c>
      <c r="K23" s="6">
        <v>4</v>
      </c>
      <c r="L23" s="6">
        <v>4</v>
      </c>
      <c r="M23" s="6">
        <v>4</v>
      </c>
      <c r="N23" s="6">
        <v>4</v>
      </c>
      <c r="O23" s="6">
        <v>4</v>
      </c>
      <c r="P23" s="6">
        <v>4</v>
      </c>
      <c r="Q23" s="6"/>
      <c r="R23" s="6"/>
      <c r="S23" s="6"/>
      <c r="T23" s="6"/>
      <c r="U23" s="6"/>
      <c r="V23" s="152"/>
      <c r="W23" s="153">
        <f t="shared" si="0"/>
        <v>40</v>
      </c>
      <c r="X23" s="153">
        <v>35</v>
      </c>
      <c r="Y23" s="136">
        <f>W23*poznamky!$B$19</f>
        <v>2139.6731054977713</v>
      </c>
      <c r="Z23" s="136">
        <f>X23*poznamky!$B$9</f>
        <v>776.914539400666</v>
      </c>
      <c r="AA23" s="121">
        <f t="shared" si="2"/>
        <v>2916.5876448984372</v>
      </c>
      <c r="AN23" s="34"/>
    </row>
    <row r="24" spans="1:40" ht="67.5">
      <c r="A24" s="144">
        <v>19</v>
      </c>
      <c r="B24" s="60" t="s">
        <v>36</v>
      </c>
      <c r="C24" s="35" t="s">
        <v>14</v>
      </c>
      <c r="D24" s="37">
        <v>210</v>
      </c>
      <c r="E24" s="36" t="s">
        <v>293</v>
      </c>
      <c r="F24" s="59" t="s">
        <v>294</v>
      </c>
      <c r="G24" s="61">
        <v>4</v>
      </c>
      <c r="H24" s="9">
        <v>4</v>
      </c>
      <c r="I24" s="9">
        <v>4</v>
      </c>
      <c r="J24" s="9"/>
      <c r="K24" s="6">
        <v>4</v>
      </c>
      <c r="L24" s="6">
        <v>4</v>
      </c>
      <c r="M24" s="6">
        <v>4</v>
      </c>
      <c r="N24" s="6">
        <v>4</v>
      </c>
      <c r="O24" s="6">
        <v>4</v>
      </c>
      <c r="P24" s="6">
        <v>4</v>
      </c>
      <c r="Q24" s="6"/>
      <c r="R24" s="6"/>
      <c r="S24" s="6">
        <v>4</v>
      </c>
      <c r="T24" s="6">
        <v>4</v>
      </c>
      <c r="U24" s="6">
        <v>4</v>
      </c>
      <c r="V24" s="152"/>
      <c r="W24" s="153">
        <f t="shared" si="0"/>
        <v>48</v>
      </c>
      <c r="X24" s="153">
        <v>34</v>
      </c>
      <c r="Y24" s="136">
        <f>W24*poznamky!$B$19</f>
        <v>2567.6077265973254</v>
      </c>
      <c r="Z24" s="136">
        <f>X24*poznamky!$B$9</f>
        <v>754.7169811320755</v>
      </c>
      <c r="AA24" s="121">
        <f t="shared" si="2"/>
        <v>3322.324707729401</v>
      </c>
      <c r="AN24" s="34"/>
    </row>
    <row r="25" spans="1:40" ht="56.25">
      <c r="A25" s="144">
        <v>20</v>
      </c>
      <c r="B25" s="146" t="s">
        <v>8</v>
      </c>
      <c r="C25" s="35" t="s">
        <v>295</v>
      </c>
      <c r="D25" s="37">
        <v>222</v>
      </c>
      <c r="E25" s="36" t="s">
        <v>296</v>
      </c>
      <c r="F25" s="59" t="s">
        <v>297</v>
      </c>
      <c r="G25" s="61"/>
      <c r="H25" s="9">
        <v>4</v>
      </c>
      <c r="I25" s="9">
        <v>4</v>
      </c>
      <c r="J25" s="9"/>
      <c r="K25" s="6">
        <v>4</v>
      </c>
      <c r="L25" s="6">
        <v>4</v>
      </c>
      <c r="M25" s="6">
        <v>4</v>
      </c>
      <c r="N25" s="6">
        <v>4</v>
      </c>
      <c r="O25" s="6"/>
      <c r="P25" s="6"/>
      <c r="Q25" s="6"/>
      <c r="R25" s="6"/>
      <c r="S25" s="6"/>
      <c r="T25" s="6"/>
      <c r="U25" s="6"/>
      <c r="V25" s="152"/>
      <c r="W25" s="153">
        <f t="shared" si="0"/>
        <v>24</v>
      </c>
      <c r="X25" s="153">
        <v>33</v>
      </c>
      <c r="Y25" s="136">
        <f>W25*poznamky!$B$19</f>
        <v>1283.8038632986627</v>
      </c>
      <c r="Z25" s="136">
        <f>X25*poznamky!$B$9</f>
        <v>732.519422863485</v>
      </c>
      <c r="AA25" s="121">
        <f t="shared" si="2"/>
        <v>2016.3232861621477</v>
      </c>
      <c r="AN25" s="34"/>
    </row>
    <row r="26" spans="1:40" ht="67.5">
      <c r="A26" s="144">
        <v>21</v>
      </c>
      <c r="B26" s="60" t="s">
        <v>36</v>
      </c>
      <c r="C26" s="35" t="s">
        <v>298</v>
      </c>
      <c r="D26" s="37" t="s">
        <v>265</v>
      </c>
      <c r="E26" s="36" t="s">
        <v>299</v>
      </c>
      <c r="F26" s="59" t="s">
        <v>300</v>
      </c>
      <c r="G26" s="61"/>
      <c r="H26" s="9">
        <v>4</v>
      </c>
      <c r="I26" s="9">
        <v>4</v>
      </c>
      <c r="J26" s="9">
        <v>4</v>
      </c>
      <c r="K26" s="6"/>
      <c r="L26" s="6"/>
      <c r="M26" s="6"/>
      <c r="N26" s="6"/>
      <c r="O26" s="6"/>
      <c r="P26" s="6"/>
      <c r="Q26" s="6">
        <v>4</v>
      </c>
      <c r="R26" s="6">
        <v>4</v>
      </c>
      <c r="S26" s="6"/>
      <c r="T26" s="6"/>
      <c r="U26" s="6"/>
      <c r="V26" s="152"/>
      <c r="W26" s="153">
        <f t="shared" si="0"/>
        <v>20</v>
      </c>
      <c r="X26" s="153">
        <v>32</v>
      </c>
      <c r="Y26" s="136">
        <f>W26*poznamky!$B$19</f>
        <v>1069.8365527488857</v>
      </c>
      <c r="Z26" s="136">
        <f>X26*poznamky!$B$9</f>
        <v>710.3218645948946</v>
      </c>
      <c r="AA26" s="121">
        <f t="shared" si="2"/>
        <v>1780.1584173437802</v>
      </c>
      <c r="AN26" s="34"/>
    </row>
    <row r="27" spans="1:40" ht="67.5">
      <c r="A27" s="144">
        <v>22</v>
      </c>
      <c r="B27" s="60" t="s">
        <v>36</v>
      </c>
      <c r="C27" s="35" t="s">
        <v>42</v>
      </c>
      <c r="D27" s="37">
        <v>162</v>
      </c>
      <c r="E27" s="36" t="s">
        <v>301</v>
      </c>
      <c r="F27" s="59" t="s">
        <v>302</v>
      </c>
      <c r="G27" s="61"/>
      <c r="H27" s="9">
        <v>4</v>
      </c>
      <c r="I27" s="9">
        <v>4</v>
      </c>
      <c r="J27" s="9">
        <v>4</v>
      </c>
      <c r="K27" s="6"/>
      <c r="L27" s="6"/>
      <c r="M27" s="6"/>
      <c r="N27" s="6"/>
      <c r="O27" s="6">
        <v>4</v>
      </c>
      <c r="P27" s="6">
        <v>4</v>
      </c>
      <c r="Q27" s="6"/>
      <c r="R27" s="6"/>
      <c r="S27" s="6"/>
      <c r="T27" s="6"/>
      <c r="U27" s="6"/>
      <c r="V27" s="152"/>
      <c r="W27" s="153">
        <f t="shared" si="0"/>
        <v>20</v>
      </c>
      <c r="X27" s="153">
        <v>31</v>
      </c>
      <c r="Y27" s="136">
        <f>W27*poznamky!$B$19</f>
        <v>1069.8365527488857</v>
      </c>
      <c r="Z27" s="136">
        <f>X27*poznamky!$B$9</f>
        <v>688.1243063263041</v>
      </c>
      <c r="AA27" s="121">
        <f t="shared" si="2"/>
        <v>1757.9608590751898</v>
      </c>
      <c r="AN27" s="34"/>
    </row>
    <row r="28" spans="1:40" ht="67.5">
      <c r="A28" s="144">
        <v>23</v>
      </c>
      <c r="B28" s="60" t="s">
        <v>36</v>
      </c>
      <c r="C28" s="35" t="s">
        <v>303</v>
      </c>
      <c r="D28" s="37">
        <v>50</v>
      </c>
      <c r="E28" s="36" t="s">
        <v>304</v>
      </c>
      <c r="F28" s="59" t="s">
        <v>305</v>
      </c>
      <c r="G28" s="61">
        <v>4</v>
      </c>
      <c r="H28" s="9"/>
      <c r="I28" s="9"/>
      <c r="J28" s="9"/>
      <c r="K28" s="6">
        <v>4</v>
      </c>
      <c r="L28" s="6">
        <v>4</v>
      </c>
      <c r="M28" s="6">
        <v>4</v>
      </c>
      <c r="N28" s="6">
        <v>4</v>
      </c>
      <c r="O28" s="6">
        <v>4</v>
      </c>
      <c r="P28" s="6">
        <v>4</v>
      </c>
      <c r="Q28" s="6"/>
      <c r="R28" s="6"/>
      <c r="S28" s="6"/>
      <c r="T28" s="6"/>
      <c r="U28" s="6"/>
      <c r="V28" s="152"/>
      <c r="W28" s="153">
        <f t="shared" si="0"/>
        <v>28</v>
      </c>
      <c r="X28" s="153">
        <v>30</v>
      </c>
      <c r="Y28" s="136">
        <f>W28*poznamky!$B$19</f>
        <v>1497.77117384844</v>
      </c>
      <c r="Z28" s="136">
        <f>X28*poznamky!$B$9</f>
        <v>665.9267480577137</v>
      </c>
      <c r="AA28" s="121">
        <f t="shared" si="2"/>
        <v>2163.6979219061536</v>
      </c>
      <c r="AN28" s="34"/>
    </row>
    <row r="29" spans="1:40" ht="56.25">
      <c r="A29" s="144">
        <v>24</v>
      </c>
      <c r="B29" s="146" t="s">
        <v>9</v>
      </c>
      <c r="C29" s="35" t="s">
        <v>306</v>
      </c>
      <c r="D29" s="37" t="s">
        <v>307</v>
      </c>
      <c r="E29" s="36" t="s">
        <v>308</v>
      </c>
      <c r="F29" s="59" t="s">
        <v>309</v>
      </c>
      <c r="G29" s="61"/>
      <c r="H29" s="9"/>
      <c r="I29" s="9"/>
      <c r="J29" s="9"/>
      <c r="K29" s="6">
        <v>4</v>
      </c>
      <c r="L29" s="6">
        <v>4</v>
      </c>
      <c r="M29" s="6">
        <v>4</v>
      </c>
      <c r="N29" s="6">
        <v>4</v>
      </c>
      <c r="O29" s="6">
        <v>4</v>
      </c>
      <c r="P29" s="6">
        <v>4</v>
      </c>
      <c r="Q29" s="6">
        <v>4</v>
      </c>
      <c r="R29" s="6">
        <v>4</v>
      </c>
      <c r="S29" s="6">
        <v>4</v>
      </c>
      <c r="T29" s="6">
        <v>4</v>
      </c>
      <c r="U29" s="6">
        <v>4</v>
      </c>
      <c r="V29" s="152"/>
      <c r="W29" s="153">
        <f t="shared" si="0"/>
        <v>44</v>
      </c>
      <c r="X29" s="153">
        <v>29</v>
      </c>
      <c r="Y29" s="136">
        <f>W29*poznamky!$B$19</f>
        <v>2353.6404160475486</v>
      </c>
      <c r="Z29" s="136">
        <f>X29*poznamky!$B$9</f>
        <v>643.7291897891232</v>
      </c>
      <c r="AA29" s="121">
        <f t="shared" si="2"/>
        <v>2997.369605836672</v>
      </c>
      <c r="AN29" s="34"/>
    </row>
    <row r="30" spans="1:40" ht="56.25">
      <c r="A30" s="144">
        <v>25</v>
      </c>
      <c r="B30" s="146" t="s">
        <v>8</v>
      </c>
      <c r="C30" s="35" t="s">
        <v>19</v>
      </c>
      <c r="D30" s="37">
        <v>123</v>
      </c>
      <c r="E30" s="36" t="s">
        <v>310</v>
      </c>
      <c r="F30" s="59" t="s">
        <v>311</v>
      </c>
      <c r="G30" s="61"/>
      <c r="H30" s="9">
        <v>4</v>
      </c>
      <c r="I30" s="9">
        <v>4</v>
      </c>
      <c r="J30" s="9">
        <v>4</v>
      </c>
      <c r="K30" s="6">
        <v>4</v>
      </c>
      <c r="L30" s="6"/>
      <c r="M30" s="6">
        <v>4</v>
      </c>
      <c r="N30" s="6"/>
      <c r="O30" s="6">
        <v>4</v>
      </c>
      <c r="P30" s="6">
        <v>4</v>
      </c>
      <c r="Q30" s="6"/>
      <c r="R30" s="6"/>
      <c r="S30" s="6"/>
      <c r="T30" s="6"/>
      <c r="U30" s="6"/>
      <c r="V30" s="152"/>
      <c r="W30" s="153">
        <f t="shared" si="0"/>
        <v>28</v>
      </c>
      <c r="X30" s="153">
        <v>28</v>
      </c>
      <c r="Y30" s="136">
        <f>W30*poznamky!$B$19</f>
        <v>1497.77117384844</v>
      </c>
      <c r="Z30" s="136">
        <f>X30*poznamky!$B$9</f>
        <v>621.5316315205328</v>
      </c>
      <c r="AA30" s="121">
        <f t="shared" si="2"/>
        <v>2119.3028053689727</v>
      </c>
      <c r="AN30" s="34"/>
    </row>
    <row r="31" spans="1:40" ht="67.5">
      <c r="A31" s="144">
        <v>26</v>
      </c>
      <c r="B31" s="60" t="s">
        <v>36</v>
      </c>
      <c r="C31" s="35" t="s">
        <v>48</v>
      </c>
      <c r="D31" s="37">
        <v>162</v>
      </c>
      <c r="E31" s="36" t="s">
        <v>312</v>
      </c>
      <c r="F31" s="59" t="s">
        <v>313</v>
      </c>
      <c r="G31" s="61"/>
      <c r="H31" s="9">
        <v>4</v>
      </c>
      <c r="I31" s="9">
        <v>4</v>
      </c>
      <c r="J31" s="9"/>
      <c r="K31" s="6">
        <v>4</v>
      </c>
      <c r="L31" s="6">
        <v>4</v>
      </c>
      <c r="M31" s="6">
        <v>4</v>
      </c>
      <c r="N31" s="6"/>
      <c r="O31" s="6">
        <v>4</v>
      </c>
      <c r="P31" s="6"/>
      <c r="Q31" s="6"/>
      <c r="R31" s="6"/>
      <c r="S31" s="6">
        <v>4</v>
      </c>
      <c r="T31" s="6">
        <v>4</v>
      </c>
      <c r="U31" s="6"/>
      <c r="V31" s="152"/>
      <c r="W31" s="153">
        <f t="shared" si="0"/>
        <v>32</v>
      </c>
      <c r="X31" s="153">
        <v>27</v>
      </c>
      <c r="Y31" s="136">
        <f>W31*poznamky!$B$19</f>
        <v>1711.738484398217</v>
      </c>
      <c r="Z31" s="136">
        <f>X31*poznamky!$B$9</f>
        <v>599.3340732519423</v>
      </c>
      <c r="AA31" s="121">
        <f t="shared" si="2"/>
        <v>2311.072557650159</v>
      </c>
      <c r="AN31" s="34"/>
    </row>
    <row r="32" spans="1:40" ht="56.25">
      <c r="A32" s="144">
        <v>27</v>
      </c>
      <c r="B32" s="146" t="s">
        <v>8</v>
      </c>
      <c r="C32" s="35" t="s">
        <v>314</v>
      </c>
      <c r="D32" s="37">
        <v>180</v>
      </c>
      <c r="E32" s="36" t="s">
        <v>315</v>
      </c>
      <c r="F32" s="59" t="s">
        <v>316</v>
      </c>
      <c r="G32" s="61"/>
      <c r="H32" s="9"/>
      <c r="I32" s="9"/>
      <c r="J32" s="9">
        <v>4</v>
      </c>
      <c r="K32" s="6">
        <v>4</v>
      </c>
      <c r="L32" s="6">
        <v>4</v>
      </c>
      <c r="M32" s="6">
        <v>4</v>
      </c>
      <c r="N32" s="6">
        <v>4</v>
      </c>
      <c r="O32" s="6">
        <v>4</v>
      </c>
      <c r="P32" s="6">
        <v>4</v>
      </c>
      <c r="Q32" s="6"/>
      <c r="R32" s="6"/>
      <c r="S32" s="6"/>
      <c r="T32" s="6">
        <v>4</v>
      </c>
      <c r="U32" s="6">
        <v>4</v>
      </c>
      <c r="V32" s="152"/>
      <c r="W32" s="153">
        <f t="shared" si="0"/>
        <v>36</v>
      </c>
      <c r="X32" s="153">
        <v>26</v>
      </c>
      <c r="Y32" s="136">
        <f>W32*poznamky!$B$19</f>
        <v>1925.705794947994</v>
      </c>
      <c r="Z32" s="136">
        <f>X32*poznamky!$B$9</f>
        <v>577.1365149833518</v>
      </c>
      <c r="AA32" s="121">
        <f t="shared" si="2"/>
        <v>2502.842309931346</v>
      </c>
      <c r="AN32" s="34"/>
    </row>
    <row r="33" spans="1:40" ht="67.5">
      <c r="A33" s="144">
        <v>28</v>
      </c>
      <c r="B33" s="60" t="s">
        <v>36</v>
      </c>
      <c r="C33" s="35" t="s">
        <v>31</v>
      </c>
      <c r="D33" s="37">
        <v>178</v>
      </c>
      <c r="E33" s="36" t="s">
        <v>317</v>
      </c>
      <c r="F33" s="59" t="s">
        <v>318</v>
      </c>
      <c r="G33" s="61">
        <v>4</v>
      </c>
      <c r="H33" s="9"/>
      <c r="I33" s="9"/>
      <c r="J33" s="9">
        <v>4</v>
      </c>
      <c r="K33" s="6">
        <v>4</v>
      </c>
      <c r="L33" s="6">
        <v>4</v>
      </c>
      <c r="M33" s="6">
        <v>4</v>
      </c>
      <c r="N33" s="6">
        <v>4</v>
      </c>
      <c r="O33" s="6">
        <v>4</v>
      </c>
      <c r="P33" s="6">
        <v>4</v>
      </c>
      <c r="Q33" s="6">
        <v>4</v>
      </c>
      <c r="R33" s="6">
        <v>4</v>
      </c>
      <c r="S33" s="6"/>
      <c r="T33" s="6"/>
      <c r="U33" s="6"/>
      <c r="V33" s="152"/>
      <c r="W33" s="153">
        <f t="shared" si="0"/>
        <v>40</v>
      </c>
      <c r="X33" s="153">
        <v>25</v>
      </c>
      <c r="Y33" s="136">
        <f>W33*poznamky!$B$19</f>
        <v>2139.6731054977713</v>
      </c>
      <c r="Z33" s="136">
        <f>X33*poznamky!$B$9</f>
        <v>554.9389567147614</v>
      </c>
      <c r="AA33" s="121">
        <f t="shared" si="2"/>
        <v>2694.6120622125327</v>
      </c>
      <c r="AN33" s="34"/>
    </row>
    <row r="34" spans="1:40" ht="56.25">
      <c r="A34" s="144">
        <v>29</v>
      </c>
      <c r="B34" s="146" t="s">
        <v>8</v>
      </c>
      <c r="C34" s="35" t="s">
        <v>319</v>
      </c>
      <c r="D34" s="37">
        <v>194</v>
      </c>
      <c r="E34" s="36" t="s">
        <v>320</v>
      </c>
      <c r="F34" s="59" t="s">
        <v>321</v>
      </c>
      <c r="G34" s="61"/>
      <c r="H34" s="9">
        <v>4</v>
      </c>
      <c r="I34" s="9">
        <v>4</v>
      </c>
      <c r="J34" s="9">
        <v>4</v>
      </c>
      <c r="K34" s="6"/>
      <c r="L34" s="6"/>
      <c r="M34" s="6"/>
      <c r="N34" s="6"/>
      <c r="O34" s="6">
        <v>4</v>
      </c>
      <c r="P34" s="6">
        <v>4</v>
      </c>
      <c r="Q34" s="6">
        <v>4</v>
      </c>
      <c r="R34" s="6">
        <v>4</v>
      </c>
      <c r="S34" s="6">
        <v>4</v>
      </c>
      <c r="T34" s="6"/>
      <c r="U34" s="6"/>
      <c r="V34" s="152"/>
      <c r="W34" s="153">
        <f t="shared" si="0"/>
        <v>32</v>
      </c>
      <c r="X34" s="153">
        <v>24</v>
      </c>
      <c r="Y34" s="136">
        <f>W34*poznamky!$B$19</f>
        <v>1711.738484398217</v>
      </c>
      <c r="Z34" s="136">
        <f>X34*poznamky!$B$9</f>
        <v>532.7413984461709</v>
      </c>
      <c r="AA34" s="121">
        <f t="shared" si="2"/>
        <v>2244.479882844388</v>
      </c>
      <c r="AN34" s="34"/>
    </row>
    <row r="35" spans="1:40" ht="45">
      <c r="A35" s="144">
        <v>30</v>
      </c>
      <c r="B35" s="14" t="s">
        <v>9</v>
      </c>
      <c r="C35" s="35" t="s">
        <v>322</v>
      </c>
      <c r="D35" s="37">
        <v>109</v>
      </c>
      <c r="E35" s="36" t="s">
        <v>323</v>
      </c>
      <c r="F35" s="59" t="s">
        <v>324</v>
      </c>
      <c r="G35" s="61"/>
      <c r="H35" s="9"/>
      <c r="I35" s="9"/>
      <c r="J35" s="9"/>
      <c r="K35" s="6"/>
      <c r="L35" s="6"/>
      <c r="M35" s="6"/>
      <c r="N35" s="6"/>
      <c r="O35" s="6"/>
      <c r="P35" s="6"/>
      <c r="Q35" s="6">
        <v>4</v>
      </c>
      <c r="R35" s="6">
        <v>4</v>
      </c>
      <c r="S35" s="6"/>
      <c r="T35" s="6">
        <v>4</v>
      </c>
      <c r="U35" s="6">
        <v>4</v>
      </c>
      <c r="V35" s="152"/>
      <c r="W35" s="153">
        <f t="shared" si="0"/>
        <v>16</v>
      </c>
      <c r="X35" s="153">
        <v>23</v>
      </c>
      <c r="Y35" s="136">
        <f>W35*poznamky!$B$19</f>
        <v>855.8692421991085</v>
      </c>
      <c r="Z35" s="136">
        <f>X35*poznamky!$B$9</f>
        <v>510.5438401775805</v>
      </c>
      <c r="AA35" s="121">
        <f t="shared" si="2"/>
        <v>1366.413082376689</v>
      </c>
      <c r="AN35" s="34"/>
    </row>
    <row r="36" spans="1:40" ht="56.25">
      <c r="A36" s="144">
        <v>31</v>
      </c>
      <c r="B36" s="146" t="s">
        <v>8</v>
      </c>
      <c r="C36" s="35" t="s">
        <v>325</v>
      </c>
      <c r="D36" s="37" t="s">
        <v>326</v>
      </c>
      <c r="E36" s="36" t="s">
        <v>327</v>
      </c>
      <c r="F36" s="59" t="s">
        <v>328</v>
      </c>
      <c r="G36" s="61"/>
      <c r="H36" s="9"/>
      <c r="I36" s="9"/>
      <c r="J36" s="9">
        <v>4</v>
      </c>
      <c r="K36" s="6"/>
      <c r="L36" s="6"/>
      <c r="M36" s="6"/>
      <c r="N36" s="6"/>
      <c r="O36" s="6">
        <v>4</v>
      </c>
      <c r="P36" s="6">
        <v>4</v>
      </c>
      <c r="Q36" s="6"/>
      <c r="R36" s="6"/>
      <c r="S36" s="6"/>
      <c r="T36" s="6">
        <v>4</v>
      </c>
      <c r="U36" s="6">
        <v>4</v>
      </c>
      <c r="V36" s="152"/>
      <c r="W36" s="153">
        <f t="shared" si="0"/>
        <v>20</v>
      </c>
      <c r="X36" s="153">
        <v>22</v>
      </c>
      <c r="Y36" s="136">
        <f>W36*poznamky!$B$19</f>
        <v>1069.8365527488857</v>
      </c>
      <c r="Z36" s="136">
        <f>X36*poznamky!$B$9</f>
        <v>488.34628190899</v>
      </c>
      <c r="AA36" s="121">
        <f t="shared" si="2"/>
        <v>1558.1828346578757</v>
      </c>
      <c r="AN36" s="34"/>
    </row>
    <row r="37" spans="1:40" ht="45">
      <c r="A37" s="144">
        <v>32</v>
      </c>
      <c r="B37" s="14" t="s">
        <v>9</v>
      </c>
      <c r="C37" s="35" t="s">
        <v>329</v>
      </c>
      <c r="D37" s="37">
        <v>142</v>
      </c>
      <c r="E37" s="36" t="s">
        <v>330</v>
      </c>
      <c r="F37" s="59" t="s">
        <v>331</v>
      </c>
      <c r="G37" s="61"/>
      <c r="H37" s="9">
        <v>4</v>
      </c>
      <c r="I37" s="9">
        <v>4</v>
      </c>
      <c r="J37" s="9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52"/>
      <c r="W37" s="153">
        <f t="shared" si="0"/>
        <v>12</v>
      </c>
      <c r="X37" s="153">
        <v>21</v>
      </c>
      <c r="Y37" s="136">
        <f>W37*poznamky!$B$19</f>
        <v>641.9019316493313</v>
      </c>
      <c r="Z37" s="136">
        <f>X37*poznamky!$B$9</f>
        <v>466.14872364039957</v>
      </c>
      <c r="AA37" s="121">
        <f t="shared" si="2"/>
        <v>1108.050655289731</v>
      </c>
      <c r="AN37" s="34"/>
    </row>
    <row r="38" spans="1:40" ht="56.25">
      <c r="A38" s="144">
        <v>33</v>
      </c>
      <c r="B38" s="64" t="s">
        <v>9</v>
      </c>
      <c r="C38" s="35" t="s">
        <v>298</v>
      </c>
      <c r="D38" s="37" t="s">
        <v>265</v>
      </c>
      <c r="E38" s="36" t="s">
        <v>332</v>
      </c>
      <c r="F38" s="59" t="s">
        <v>333</v>
      </c>
      <c r="G38" s="61"/>
      <c r="H38" s="9"/>
      <c r="I38" s="9"/>
      <c r="J38" s="9"/>
      <c r="K38" s="6"/>
      <c r="L38" s="6"/>
      <c r="M38" s="6"/>
      <c r="N38" s="6"/>
      <c r="O38" s="6"/>
      <c r="P38" s="6"/>
      <c r="Q38" s="6"/>
      <c r="R38" s="6"/>
      <c r="S38" s="6">
        <v>4</v>
      </c>
      <c r="T38" s="6">
        <v>4</v>
      </c>
      <c r="U38" s="6">
        <v>4</v>
      </c>
      <c r="V38" s="152"/>
      <c r="W38" s="153">
        <f t="shared" si="0"/>
        <v>12</v>
      </c>
      <c r="X38" s="153">
        <v>20</v>
      </c>
      <c r="Y38" s="136">
        <f>W38*poznamky!$B$19</f>
        <v>641.9019316493313</v>
      </c>
      <c r="Z38" s="136">
        <f>X38*poznamky!$B$9</f>
        <v>443.9511653718091</v>
      </c>
      <c r="AA38" s="121">
        <f t="shared" si="2"/>
        <v>1085.8530970211405</v>
      </c>
      <c r="AN38" s="34"/>
    </row>
    <row r="39" spans="1:40" ht="45">
      <c r="A39" s="144">
        <v>34</v>
      </c>
      <c r="B39" s="14" t="s">
        <v>9</v>
      </c>
      <c r="C39" s="35" t="s">
        <v>334</v>
      </c>
      <c r="D39" s="37">
        <v>126</v>
      </c>
      <c r="E39" s="36" t="s">
        <v>335</v>
      </c>
      <c r="F39" s="59" t="s">
        <v>336</v>
      </c>
      <c r="G39" s="61">
        <v>4</v>
      </c>
      <c r="H39" s="9"/>
      <c r="I39" s="9"/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52"/>
      <c r="W39" s="153">
        <f t="shared" si="0"/>
        <v>4</v>
      </c>
      <c r="X39" s="153">
        <v>19</v>
      </c>
      <c r="Y39" s="136">
        <f>W39*poznamky!$B$19</f>
        <v>213.96731054977712</v>
      </c>
      <c r="Z39" s="136">
        <f>X39*poznamky!$B$9</f>
        <v>421.75360710321866</v>
      </c>
      <c r="AA39" s="121">
        <f t="shared" si="2"/>
        <v>635.7209176529958</v>
      </c>
      <c r="AN39" s="34"/>
    </row>
    <row r="40" spans="1:40" ht="56.25">
      <c r="A40" s="144">
        <v>35</v>
      </c>
      <c r="B40" s="146" t="s">
        <v>8</v>
      </c>
      <c r="C40" s="35" t="s">
        <v>52</v>
      </c>
      <c r="D40" s="37">
        <v>111</v>
      </c>
      <c r="E40" s="36" t="s">
        <v>337</v>
      </c>
      <c r="F40" s="59" t="s">
        <v>338</v>
      </c>
      <c r="G40" s="61">
        <v>4</v>
      </c>
      <c r="H40" s="9"/>
      <c r="I40" s="9"/>
      <c r="J40" s="9">
        <v>4</v>
      </c>
      <c r="K40" s="6"/>
      <c r="L40" s="6"/>
      <c r="M40" s="6"/>
      <c r="N40" s="6"/>
      <c r="O40" s="6">
        <v>4</v>
      </c>
      <c r="P40" s="6">
        <v>4</v>
      </c>
      <c r="Q40" s="6">
        <v>4</v>
      </c>
      <c r="R40" s="6">
        <v>4</v>
      </c>
      <c r="S40" s="6"/>
      <c r="T40" s="6"/>
      <c r="U40" s="6"/>
      <c r="V40" s="152"/>
      <c r="W40" s="153">
        <f t="shared" si="0"/>
        <v>24</v>
      </c>
      <c r="X40" s="153">
        <v>18</v>
      </c>
      <c r="Y40" s="136">
        <f>W40*poznamky!$B$19</f>
        <v>1283.8038632986627</v>
      </c>
      <c r="Z40" s="136">
        <f>X40*poznamky!$B$9</f>
        <v>399.5560488346282</v>
      </c>
      <c r="AA40" s="121">
        <f t="shared" si="2"/>
        <v>1683.359912133291</v>
      </c>
      <c r="AN40" s="34"/>
    </row>
    <row r="41" spans="1:40" ht="45">
      <c r="A41" s="144">
        <v>36</v>
      </c>
      <c r="B41" s="14" t="s">
        <v>9</v>
      </c>
      <c r="C41" s="35" t="s">
        <v>339</v>
      </c>
      <c r="D41" s="37">
        <v>137</v>
      </c>
      <c r="E41" s="36" t="s">
        <v>340</v>
      </c>
      <c r="F41" s="59" t="s">
        <v>341</v>
      </c>
      <c r="G41" s="61"/>
      <c r="H41" s="9">
        <v>4</v>
      </c>
      <c r="I41" s="9">
        <v>4</v>
      </c>
      <c r="J41" s="9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52"/>
      <c r="W41" s="153">
        <f t="shared" si="0"/>
        <v>12</v>
      </c>
      <c r="X41" s="153">
        <v>17</v>
      </c>
      <c r="Y41" s="136">
        <f>W41*poznamky!$B$19</f>
        <v>641.9019316493313</v>
      </c>
      <c r="Z41" s="136">
        <f>X41*poznamky!$B$9</f>
        <v>377.35849056603774</v>
      </c>
      <c r="AA41" s="121">
        <f t="shared" si="2"/>
        <v>1019.2604222153691</v>
      </c>
      <c r="AN41" s="34"/>
    </row>
    <row r="42" spans="1:40" ht="45">
      <c r="A42" s="144">
        <v>37</v>
      </c>
      <c r="B42" s="14" t="s">
        <v>9</v>
      </c>
      <c r="C42" s="35" t="s">
        <v>342</v>
      </c>
      <c r="D42" s="37">
        <v>123</v>
      </c>
      <c r="E42" s="36" t="s">
        <v>343</v>
      </c>
      <c r="F42" s="59" t="s">
        <v>344</v>
      </c>
      <c r="G42" s="61">
        <v>4</v>
      </c>
      <c r="H42" s="9"/>
      <c r="I42" s="9"/>
      <c r="J42" s="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52"/>
      <c r="W42" s="153">
        <f t="shared" si="0"/>
        <v>4</v>
      </c>
      <c r="X42" s="153">
        <v>16</v>
      </c>
      <c r="Y42" s="136">
        <f>W42*poznamky!$B$19</f>
        <v>213.96731054977712</v>
      </c>
      <c r="Z42" s="136">
        <f>X42*poznamky!$B$9</f>
        <v>355.1609322974473</v>
      </c>
      <c r="AA42" s="121">
        <f t="shared" si="2"/>
        <v>569.1282428472244</v>
      </c>
      <c r="AN42" s="34"/>
    </row>
    <row r="43" spans="1:40" ht="45">
      <c r="A43" s="144">
        <v>38</v>
      </c>
      <c r="B43" s="14" t="s">
        <v>9</v>
      </c>
      <c r="C43" s="35" t="s">
        <v>206</v>
      </c>
      <c r="D43" s="37">
        <v>109</v>
      </c>
      <c r="E43" s="36" t="s">
        <v>345</v>
      </c>
      <c r="F43" s="59" t="s">
        <v>346</v>
      </c>
      <c r="G43" s="61"/>
      <c r="H43" s="9"/>
      <c r="I43" s="9"/>
      <c r="J43" s="9">
        <v>4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52"/>
      <c r="W43" s="153">
        <f t="shared" si="0"/>
        <v>4</v>
      </c>
      <c r="X43" s="153">
        <v>15</v>
      </c>
      <c r="Y43" s="136">
        <f>W43*poznamky!$B$19</f>
        <v>213.96731054977712</v>
      </c>
      <c r="Z43" s="136">
        <f>X43*poznamky!$B$9</f>
        <v>332.96337402885683</v>
      </c>
      <c r="AA43" s="121">
        <f t="shared" si="2"/>
        <v>546.930684578634</v>
      </c>
      <c r="AN43" s="34"/>
    </row>
    <row r="44" spans="1:40" ht="45">
      <c r="A44" s="144">
        <v>39</v>
      </c>
      <c r="B44" s="14" t="s">
        <v>9</v>
      </c>
      <c r="C44" s="35" t="s">
        <v>244</v>
      </c>
      <c r="D44" s="37">
        <v>222</v>
      </c>
      <c r="E44" s="36" t="s">
        <v>347</v>
      </c>
      <c r="F44" s="59" t="s">
        <v>348</v>
      </c>
      <c r="G44" s="61"/>
      <c r="H44" s="9"/>
      <c r="I44" s="9"/>
      <c r="J44" s="9"/>
      <c r="K44" s="6"/>
      <c r="L44" s="6"/>
      <c r="M44" s="6"/>
      <c r="N44" s="6"/>
      <c r="O44" s="6">
        <v>4</v>
      </c>
      <c r="P44" s="6">
        <v>4</v>
      </c>
      <c r="Q44" s="6"/>
      <c r="R44" s="6"/>
      <c r="S44" s="6"/>
      <c r="T44" s="6"/>
      <c r="U44" s="6"/>
      <c r="V44" s="152"/>
      <c r="W44" s="153">
        <f t="shared" si="0"/>
        <v>8</v>
      </c>
      <c r="X44" s="153">
        <v>14</v>
      </c>
      <c r="Y44" s="136">
        <f>W44*poznamky!$B$19</f>
        <v>427.93462109955425</v>
      </c>
      <c r="Z44" s="136">
        <f>X44*poznamky!$B$9</f>
        <v>310.7658157602664</v>
      </c>
      <c r="AA44" s="121">
        <f t="shared" si="2"/>
        <v>738.7004368598207</v>
      </c>
      <c r="AN44" s="34"/>
    </row>
    <row r="45" spans="1:40" ht="45">
      <c r="A45" s="144">
        <v>40</v>
      </c>
      <c r="B45" s="14" t="s">
        <v>9</v>
      </c>
      <c r="C45" s="35" t="s">
        <v>349</v>
      </c>
      <c r="D45" s="37">
        <v>219</v>
      </c>
      <c r="E45" s="36" t="s">
        <v>350</v>
      </c>
      <c r="F45" s="59" t="s">
        <v>351</v>
      </c>
      <c r="G45" s="61">
        <v>4</v>
      </c>
      <c r="H45" s="9"/>
      <c r="I45" s="9"/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52"/>
      <c r="W45" s="153">
        <f t="shared" si="0"/>
        <v>4</v>
      </c>
      <c r="X45" s="153">
        <v>13</v>
      </c>
      <c r="Y45" s="136">
        <f>W45*poznamky!$B$19</f>
        <v>213.96731054977712</v>
      </c>
      <c r="Z45" s="136">
        <f>X45*poznamky!$B$9</f>
        <v>288.5682574916759</v>
      </c>
      <c r="AA45" s="121">
        <f t="shared" si="2"/>
        <v>502.5355680414531</v>
      </c>
      <c r="AN45" s="34"/>
    </row>
    <row r="46" spans="1:40" ht="45">
      <c r="A46" s="144">
        <v>41</v>
      </c>
      <c r="B46" s="14" t="s">
        <v>9</v>
      </c>
      <c r="C46" s="35" t="s">
        <v>352</v>
      </c>
      <c r="D46" s="37">
        <v>155</v>
      </c>
      <c r="E46" s="36" t="s">
        <v>353</v>
      </c>
      <c r="F46" s="59" t="s">
        <v>354</v>
      </c>
      <c r="G46" s="61"/>
      <c r="H46" s="9"/>
      <c r="I46" s="9"/>
      <c r="J46" s="9"/>
      <c r="K46" s="6"/>
      <c r="L46" s="6"/>
      <c r="M46" s="6"/>
      <c r="N46" s="6"/>
      <c r="O46" s="6"/>
      <c r="P46" s="6"/>
      <c r="Q46" s="6">
        <v>4</v>
      </c>
      <c r="R46" s="6">
        <v>4</v>
      </c>
      <c r="S46" s="6"/>
      <c r="T46" s="6"/>
      <c r="U46" s="6"/>
      <c r="V46" s="152"/>
      <c r="W46" s="153">
        <f t="shared" si="0"/>
        <v>8</v>
      </c>
      <c r="X46" s="153">
        <v>12</v>
      </c>
      <c r="Y46" s="136">
        <f>W46*poznamky!$B$19</f>
        <v>427.93462109955425</v>
      </c>
      <c r="Z46" s="136">
        <f>X46*poznamky!$B$9</f>
        <v>266.37069922308547</v>
      </c>
      <c r="AA46" s="121">
        <f t="shared" si="2"/>
        <v>694.3053203226398</v>
      </c>
      <c r="AN46" s="34"/>
    </row>
    <row r="47" spans="1:40" ht="45">
      <c r="A47" s="144">
        <v>42</v>
      </c>
      <c r="B47" s="14" t="s">
        <v>9</v>
      </c>
      <c r="C47" s="35" t="s">
        <v>342</v>
      </c>
      <c r="D47" s="37">
        <v>123</v>
      </c>
      <c r="E47" s="36" t="s">
        <v>355</v>
      </c>
      <c r="F47" s="59" t="s">
        <v>356</v>
      </c>
      <c r="G47" s="61"/>
      <c r="H47" s="9"/>
      <c r="I47" s="9"/>
      <c r="J47" s="9"/>
      <c r="K47" s="6"/>
      <c r="L47" s="6"/>
      <c r="M47" s="6"/>
      <c r="N47" s="6"/>
      <c r="O47" s="6"/>
      <c r="P47" s="6"/>
      <c r="Q47" s="6">
        <v>4</v>
      </c>
      <c r="R47" s="6">
        <v>4</v>
      </c>
      <c r="S47" s="6"/>
      <c r="T47" s="6"/>
      <c r="U47" s="6"/>
      <c r="V47" s="152"/>
      <c r="W47" s="153">
        <f t="shared" si="0"/>
        <v>8</v>
      </c>
      <c r="X47" s="153">
        <v>11</v>
      </c>
      <c r="Y47" s="136">
        <f>W47*poznamky!$B$19</f>
        <v>427.93462109955425</v>
      </c>
      <c r="Z47" s="136">
        <f>X47*poznamky!$B$9</f>
        <v>244.173140954495</v>
      </c>
      <c r="AA47" s="121">
        <f aca="true" t="shared" si="3" ref="AA47:AA57">SUM(Y47:Z47)</f>
        <v>672.1077620540493</v>
      </c>
      <c r="AN47" s="34"/>
    </row>
    <row r="48" spans="1:27" ht="45">
      <c r="A48" s="144">
        <v>43</v>
      </c>
      <c r="B48" s="14" t="s">
        <v>9</v>
      </c>
      <c r="C48" s="35" t="s">
        <v>357</v>
      </c>
      <c r="D48" s="37">
        <v>237</v>
      </c>
      <c r="E48" s="36" t="s">
        <v>358</v>
      </c>
      <c r="F48" s="59" t="s">
        <v>359</v>
      </c>
      <c r="G48" s="61">
        <v>4</v>
      </c>
      <c r="H48" s="9"/>
      <c r="I48" s="9"/>
      <c r="J48" s="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52"/>
      <c r="W48" s="153">
        <f t="shared" si="0"/>
        <v>4</v>
      </c>
      <c r="X48" s="153">
        <v>10</v>
      </c>
      <c r="Y48" s="136">
        <f>W48*poznamky!$B$19</f>
        <v>213.96731054977712</v>
      </c>
      <c r="Z48" s="136">
        <f>X48*poznamky!$B$9</f>
        <v>221.97558268590456</v>
      </c>
      <c r="AA48" s="121">
        <f t="shared" si="3"/>
        <v>435.9428932356817</v>
      </c>
    </row>
    <row r="49" spans="1:27" ht="45">
      <c r="A49" s="144">
        <v>44</v>
      </c>
      <c r="B49" s="14" t="s">
        <v>9</v>
      </c>
      <c r="C49" s="35" t="s">
        <v>44</v>
      </c>
      <c r="D49" s="37">
        <v>162</v>
      </c>
      <c r="E49" s="36" t="s">
        <v>45</v>
      </c>
      <c r="F49" s="59" t="s">
        <v>46</v>
      </c>
      <c r="G49" s="61"/>
      <c r="H49" s="9">
        <v>4</v>
      </c>
      <c r="I49" s="9">
        <v>4</v>
      </c>
      <c r="J49" s="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52"/>
      <c r="W49" s="153">
        <f t="shared" si="0"/>
        <v>8</v>
      </c>
      <c r="X49" s="153">
        <v>9</v>
      </c>
      <c r="Y49" s="136">
        <f>W49*poznamky!$B$19</f>
        <v>427.93462109955425</v>
      </c>
      <c r="Z49" s="136">
        <f>X49*poznamky!$B$9</f>
        <v>199.7780244173141</v>
      </c>
      <c r="AA49" s="121">
        <f t="shared" si="3"/>
        <v>627.7126455168684</v>
      </c>
    </row>
    <row r="50" spans="1:27" ht="45">
      <c r="A50" s="144">
        <v>45</v>
      </c>
      <c r="B50" s="14" t="s">
        <v>9</v>
      </c>
      <c r="C50" s="35" t="s">
        <v>360</v>
      </c>
      <c r="D50" s="37" t="s">
        <v>265</v>
      </c>
      <c r="E50" s="36" t="s">
        <v>361</v>
      </c>
      <c r="F50" s="59" t="s">
        <v>362</v>
      </c>
      <c r="G50" s="61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v>4</v>
      </c>
      <c r="V50" s="152"/>
      <c r="W50" s="153">
        <f t="shared" si="0"/>
        <v>4</v>
      </c>
      <c r="X50" s="153">
        <v>8</v>
      </c>
      <c r="Y50" s="136">
        <f>W50*poznamky!$B$19</f>
        <v>213.96731054977712</v>
      </c>
      <c r="Z50" s="136">
        <f>X50*poznamky!$B$9</f>
        <v>177.58046614872364</v>
      </c>
      <c r="AA50" s="121">
        <f t="shared" si="3"/>
        <v>391.5477766985008</v>
      </c>
    </row>
    <row r="51" spans="1:27" ht="45">
      <c r="A51" s="144">
        <v>46</v>
      </c>
      <c r="B51" s="14" t="s">
        <v>9</v>
      </c>
      <c r="C51" s="35" t="s">
        <v>363</v>
      </c>
      <c r="D51" s="37">
        <v>72</v>
      </c>
      <c r="E51" s="36" t="s">
        <v>364</v>
      </c>
      <c r="F51" s="59" t="s">
        <v>365</v>
      </c>
      <c r="G51" s="61"/>
      <c r="H51" s="9"/>
      <c r="I51" s="9"/>
      <c r="J51" s="9"/>
      <c r="K51" s="6"/>
      <c r="L51" s="6"/>
      <c r="M51" s="6"/>
      <c r="N51" s="6"/>
      <c r="O51" s="6">
        <v>4</v>
      </c>
      <c r="P51" s="6">
        <v>4</v>
      </c>
      <c r="Q51" s="6">
        <v>4</v>
      </c>
      <c r="R51" s="6">
        <v>4</v>
      </c>
      <c r="S51" s="6"/>
      <c r="T51" s="6"/>
      <c r="U51" s="6"/>
      <c r="V51" s="152"/>
      <c r="W51" s="153">
        <f t="shared" si="0"/>
        <v>16</v>
      </c>
      <c r="X51" s="153">
        <v>7</v>
      </c>
      <c r="Y51" s="136">
        <f>W51*poznamky!$B$19</f>
        <v>855.8692421991085</v>
      </c>
      <c r="Z51" s="136">
        <f>X51*poznamky!$B$9</f>
        <v>155.3829078801332</v>
      </c>
      <c r="AA51" s="121">
        <f t="shared" si="3"/>
        <v>1011.2521500792417</v>
      </c>
    </row>
    <row r="52" spans="1:27" ht="56.25">
      <c r="A52" s="144">
        <v>47</v>
      </c>
      <c r="B52" s="14" t="s">
        <v>9</v>
      </c>
      <c r="C52" s="35" t="s">
        <v>366</v>
      </c>
      <c r="D52" s="37">
        <v>147</v>
      </c>
      <c r="E52" s="36" t="s">
        <v>367</v>
      </c>
      <c r="F52" s="59" t="s">
        <v>368</v>
      </c>
      <c r="G52" s="61"/>
      <c r="H52" s="9"/>
      <c r="I52" s="9"/>
      <c r="J52" s="9"/>
      <c r="K52" s="6"/>
      <c r="L52" s="6"/>
      <c r="M52" s="6"/>
      <c r="N52" s="6"/>
      <c r="O52" s="6"/>
      <c r="P52" s="6"/>
      <c r="Q52" s="6">
        <v>4</v>
      </c>
      <c r="R52" s="6">
        <v>4</v>
      </c>
      <c r="S52" s="6"/>
      <c r="T52" s="6"/>
      <c r="U52" s="6"/>
      <c r="V52" s="152"/>
      <c r="W52" s="153">
        <f t="shared" si="0"/>
        <v>8</v>
      </c>
      <c r="X52" s="153">
        <v>6</v>
      </c>
      <c r="Y52" s="136">
        <f>W52*poznamky!$B$19</f>
        <v>427.93462109955425</v>
      </c>
      <c r="Z52" s="136">
        <f>X52*poznamky!$B$9</f>
        <v>133.18534961154273</v>
      </c>
      <c r="AA52" s="121">
        <f t="shared" si="3"/>
        <v>561.119970711097</v>
      </c>
    </row>
    <row r="53" spans="1:27" ht="45">
      <c r="A53" s="144">
        <v>48</v>
      </c>
      <c r="B53" s="14" t="s">
        <v>9</v>
      </c>
      <c r="C53" s="35" t="s">
        <v>268</v>
      </c>
      <c r="D53" s="37">
        <v>222</v>
      </c>
      <c r="E53" s="36" t="s">
        <v>369</v>
      </c>
      <c r="F53" s="59" t="s">
        <v>370</v>
      </c>
      <c r="G53" s="61"/>
      <c r="H53" s="9"/>
      <c r="I53" s="9"/>
      <c r="J53" s="9">
        <v>4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52"/>
      <c r="W53" s="153">
        <f t="shared" si="0"/>
        <v>4</v>
      </c>
      <c r="X53" s="153">
        <v>5</v>
      </c>
      <c r="Y53" s="136">
        <f>W53*poznamky!$B$19</f>
        <v>213.96731054977712</v>
      </c>
      <c r="Z53" s="136">
        <f>X53*poznamky!$B$9</f>
        <v>110.98779134295228</v>
      </c>
      <c r="AA53" s="121">
        <f t="shared" si="3"/>
        <v>324.95510189272943</v>
      </c>
    </row>
    <row r="54" spans="1:27" ht="45">
      <c r="A54" s="144">
        <v>49</v>
      </c>
      <c r="B54" s="14" t="s">
        <v>9</v>
      </c>
      <c r="C54" s="35" t="s">
        <v>371</v>
      </c>
      <c r="D54" s="37">
        <v>166</v>
      </c>
      <c r="E54" s="36" t="s">
        <v>372</v>
      </c>
      <c r="F54" s="59" t="s">
        <v>373</v>
      </c>
      <c r="G54" s="61"/>
      <c r="H54" s="9"/>
      <c r="I54" s="9"/>
      <c r="J54" s="9">
        <v>4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52"/>
      <c r="W54" s="153">
        <f t="shared" si="0"/>
        <v>4</v>
      </c>
      <c r="X54" s="153">
        <v>4</v>
      </c>
      <c r="Y54" s="136">
        <f>W54*poznamky!$B$19</f>
        <v>213.96731054977712</v>
      </c>
      <c r="Z54" s="136">
        <f>X54*poznamky!$B$9</f>
        <v>88.79023307436182</v>
      </c>
      <c r="AA54" s="121">
        <f t="shared" si="3"/>
        <v>302.757543624139</v>
      </c>
    </row>
    <row r="55" spans="1:27" ht="45">
      <c r="A55" s="144">
        <v>50</v>
      </c>
      <c r="B55" s="14" t="s">
        <v>9</v>
      </c>
      <c r="C55" s="35" t="s">
        <v>374</v>
      </c>
      <c r="D55" s="37">
        <v>113</v>
      </c>
      <c r="E55" s="36" t="s">
        <v>375</v>
      </c>
      <c r="F55" s="59" t="s">
        <v>376</v>
      </c>
      <c r="G55" s="61"/>
      <c r="H55" s="9"/>
      <c r="I55" s="9"/>
      <c r="J55" s="9">
        <v>4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52"/>
      <c r="W55" s="153">
        <f t="shared" si="0"/>
        <v>4</v>
      </c>
      <c r="X55" s="153">
        <v>3</v>
      </c>
      <c r="Y55" s="136">
        <f>W55*poznamky!$B$19</f>
        <v>213.96731054977712</v>
      </c>
      <c r="Z55" s="136">
        <f>X55*poznamky!$B$9</f>
        <v>66.59267480577137</v>
      </c>
      <c r="AA55" s="121">
        <f t="shared" si="3"/>
        <v>280.5599853555485</v>
      </c>
    </row>
    <row r="56" spans="1:27" ht="45">
      <c r="A56" s="144">
        <v>51</v>
      </c>
      <c r="B56" s="14" t="s">
        <v>9</v>
      </c>
      <c r="C56" s="35" t="s">
        <v>47</v>
      </c>
      <c r="D56" s="37">
        <v>225</v>
      </c>
      <c r="E56" s="36" t="s">
        <v>377</v>
      </c>
      <c r="F56" s="59" t="s">
        <v>378</v>
      </c>
      <c r="G56" s="61"/>
      <c r="H56" s="9"/>
      <c r="I56" s="9"/>
      <c r="J56" s="9"/>
      <c r="K56" s="6"/>
      <c r="L56" s="6"/>
      <c r="M56" s="6"/>
      <c r="N56" s="6"/>
      <c r="O56" s="6">
        <v>4</v>
      </c>
      <c r="P56" s="6">
        <v>4</v>
      </c>
      <c r="Q56" s="6"/>
      <c r="R56" s="6"/>
      <c r="S56" s="6"/>
      <c r="T56" s="6"/>
      <c r="U56" s="6"/>
      <c r="V56" s="152"/>
      <c r="W56" s="153">
        <f t="shared" si="0"/>
        <v>8</v>
      </c>
      <c r="X56" s="153">
        <v>2</v>
      </c>
      <c r="Y56" s="136">
        <f>W56*poznamky!$B$19</f>
        <v>427.93462109955425</v>
      </c>
      <c r="Z56" s="136">
        <f>X56*poznamky!$B$9</f>
        <v>44.39511653718091</v>
      </c>
      <c r="AA56" s="121">
        <f t="shared" si="3"/>
        <v>472.32973763673516</v>
      </c>
    </row>
    <row r="57" spans="1:27" ht="45">
      <c r="A57" s="144">
        <v>52</v>
      </c>
      <c r="B57" s="14" t="s">
        <v>9</v>
      </c>
      <c r="C57" s="35" t="s">
        <v>379</v>
      </c>
      <c r="D57" s="37">
        <v>0</v>
      </c>
      <c r="E57" s="36" t="s">
        <v>380</v>
      </c>
      <c r="F57" s="59" t="s">
        <v>381</v>
      </c>
      <c r="G57" s="61"/>
      <c r="H57" s="9"/>
      <c r="I57" s="9"/>
      <c r="J57" s="9">
        <v>4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52"/>
      <c r="W57" s="153">
        <f t="shared" si="0"/>
        <v>4</v>
      </c>
      <c r="X57" s="153">
        <v>1</v>
      </c>
      <c r="Y57" s="136">
        <f>W57*poznamky!$B$19</f>
        <v>213.96731054977712</v>
      </c>
      <c r="Z57" s="136">
        <f>X57*poznamky!$B$9</f>
        <v>22.197558268590456</v>
      </c>
      <c r="AA57" s="121">
        <f t="shared" si="3"/>
        <v>236.16486881836758</v>
      </c>
    </row>
    <row r="58" ht="14.25">
      <c r="AA58" s="121">
        <f>SUM(AA5:AA57)</f>
        <v>111146.57809632026</v>
      </c>
    </row>
  </sheetData>
  <sheetProtection/>
  <mergeCells count="5">
    <mergeCell ref="B1:B3"/>
    <mergeCell ref="C1:C3"/>
    <mergeCell ref="D1:D3"/>
    <mergeCell ref="E1:E3"/>
    <mergeCell ref="F1:F3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61" r:id="rId2"/>
  <headerFooter>
    <oddHeader>&amp;C&amp;"-,Tučné"&amp;28ČESKÝ POHÁR 2014 - R4 MUŽI</oddHeader>
  </headerFooter>
  <rowBreaks count="1" manualBreakCount="1">
    <brk id="24" max="255" man="1"/>
  </rowBreaks>
  <colBreaks count="1" manualBreakCount="1">
    <brk id="24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7"/>
  <sheetViews>
    <sheetView zoomScale="80" zoomScaleNormal="80" zoomScalePageLayoutView="60" workbookViewId="0" topLeftCell="A1">
      <pane xSplit="6" ySplit="3" topLeftCell="K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Z16"/>
    </sheetView>
  </sheetViews>
  <sheetFormatPr defaultColWidth="9.140625" defaultRowHeight="15"/>
  <cols>
    <col min="1" max="1" width="6.7109375" style="1" bestFit="1" customWidth="1"/>
    <col min="2" max="2" width="5.28125" style="13" bestFit="1" customWidth="1"/>
    <col min="3" max="3" width="21.421875" style="41" customWidth="1"/>
    <col min="4" max="4" width="5.57421875" style="42" customWidth="1"/>
    <col min="5" max="5" width="20.57421875" style="43" bestFit="1" customWidth="1"/>
    <col min="6" max="6" width="3.8515625" style="44" bestFit="1" customWidth="1"/>
    <col min="7" max="8" width="8.7109375" style="7" customWidth="1"/>
    <col min="9" max="17" width="8.421875" style="8" customWidth="1"/>
    <col min="18" max="18" width="8.421875" style="7" customWidth="1"/>
    <col min="19" max="20" width="8.7109375" style="7" customWidth="1"/>
    <col min="21" max="21" width="8.421875" style="7" customWidth="1"/>
    <col min="22" max="22" width="9.28125" style="33" hidden="1" customWidth="1"/>
    <col min="23" max="24" width="8.421875" style="26" bestFit="1" customWidth="1"/>
    <col min="25" max="25" width="13.57421875" style="33" bestFit="1" customWidth="1"/>
    <col min="26" max="26" width="11.57421875" style="121" bestFit="1" customWidth="1"/>
    <col min="27" max="27" width="12.7109375" style="33" bestFit="1" customWidth="1"/>
    <col min="28" max="31" width="9.28125" style="33" customWidth="1"/>
    <col min="32" max="91" width="9.28125" style="25" customWidth="1"/>
    <col min="92" max="16384" width="9.140625" style="25" customWidth="1"/>
  </cols>
  <sheetData>
    <row r="1" spans="1:31" s="1" customFormat="1" ht="12.75">
      <c r="A1" s="3" t="s">
        <v>0</v>
      </c>
      <c r="B1" s="388" t="s">
        <v>13</v>
      </c>
      <c r="C1" s="388" t="s">
        <v>12</v>
      </c>
      <c r="D1" s="393" t="s">
        <v>11</v>
      </c>
      <c r="E1" s="388" t="s">
        <v>1</v>
      </c>
      <c r="F1" s="396" t="s">
        <v>10</v>
      </c>
      <c r="G1" s="27" t="s">
        <v>27</v>
      </c>
      <c r="H1" s="5" t="s">
        <v>382</v>
      </c>
      <c r="I1" s="5" t="s">
        <v>382</v>
      </c>
      <c r="J1" s="5" t="s">
        <v>156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17</v>
      </c>
      <c r="R1" s="5" t="s">
        <v>17</v>
      </c>
      <c r="S1" s="5" t="s">
        <v>20</v>
      </c>
      <c r="T1" s="66" t="s">
        <v>383</v>
      </c>
      <c r="U1" s="48" t="s">
        <v>383</v>
      </c>
      <c r="V1" s="13"/>
      <c r="W1" s="46"/>
      <c r="X1" s="46"/>
      <c r="Y1" s="132" t="s">
        <v>133</v>
      </c>
      <c r="Z1" s="133" t="s">
        <v>146</v>
      </c>
      <c r="AA1" s="13"/>
      <c r="AB1" s="13"/>
      <c r="AC1" s="13"/>
      <c r="AD1" s="13"/>
      <c r="AE1" s="13"/>
    </row>
    <row r="2" spans="1:31" s="1" customFormat="1" ht="12.75">
      <c r="A2" s="4"/>
      <c r="B2" s="389"/>
      <c r="C2" s="391"/>
      <c r="D2" s="394"/>
      <c r="E2" s="391"/>
      <c r="F2" s="397"/>
      <c r="G2" s="11" t="s">
        <v>4</v>
      </c>
      <c r="H2" s="11" t="s">
        <v>4</v>
      </c>
      <c r="I2" s="148" t="s">
        <v>4</v>
      </c>
      <c r="J2" s="11" t="s">
        <v>4</v>
      </c>
      <c r="K2" s="2" t="s">
        <v>5</v>
      </c>
      <c r="L2" s="2" t="s">
        <v>6</v>
      </c>
      <c r="M2" s="149" t="s">
        <v>5</v>
      </c>
      <c r="N2" s="149" t="s">
        <v>6</v>
      </c>
      <c r="O2" s="2" t="s">
        <v>5</v>
      </c>
      <c r="P2" s="2" t="s">
        <v>6</v>
      </c>
      <c r="Q2" s="2" t="s">
        <v>5</v>
      </c>
      <c r="R2" s="2" t="s">
        <v>6</v>
      </c>
      <c r="S2" s="2" t="s">
        <v>4</v>
      </c>
      <c r="T2" s="73" t="s">
        <v>5</v>
      </c>
      <c r="U2" s="54" t="s">
        <v>6</v>
      </c>
      <c r="V2" s="13"/>
      <c r="W2" s="47" t="s">
        <v>7</v>
      </c>
      <c r="X2" s="47" t="s">
        <v>7</v>
      </c>
      <c r="Y2" s="134" t="s">
        <v>7</v>
      </c>
      <c r="Z2" s="135" t="s">
        <v>7</v>
      </c>
      <c r="AA2" s="13"/>
      <c r="AB2" s="13"/>
      <c r="AC2" s="13"/>
      <c r="AD2" s="13"/>
      <c r="AE2" s="13"/>
    </row>
    <row r="3" spans="1:31" s="24" customFormat="1" ht="13.5" thickBot="1">
      <c r="A3" s="22"/>
      <c r="B3" s="389"/>
      <c r="C3" s="391"/>
      <c r="D3" s="394"/>
      <c r="E3" s="391"/>
      <c r="F3" s="397"/>
      <c r="G3" s="49">
        <v>42091</v>
      </c>
      <c r="H3" s="57">
        <v>42112</v>
      </c>
      <c r="I3" s="57">
        <v>42113</v>
      </c>
      <c r="J3" s="57">
        <v>42119</v>
      </c>
      <c r="K3" s="57">
        <v>42175</v>
      </c>
      <c r="L3" s="57">
        <v>42176</v>
      </c>
      <c r="M3" s="57">
        <v>42175</v>
      </c>
      <c r="N3" s="57">
        <v>42176</v>
      </c>
      <c r="O3" s="57">
        <v>42182</v>
      </c>
      <c r="P3" s="57">
        <v>42183</v>
      </c>
      <c r="Q3" s="57">
        <v>42231</v>
      </c>
      <c r="R3" s="57">
        <v>42232</v>
      </c>
      <c r="S3" s="57">
        <v>42238</v>
      </c>
      <c r="T3" s="150">
        <v>42259</v>
      </c>
      <c r="U3" s="58">
        <v>42260</v>
      </c>
      <c r="V3" s="28"/>
      <c r="W3" s="47" t="s">
        <v>53</v>
      </c>
      <c r="X3" s="47" t="s">
        <v>54</v>
      </c>
      <c r="Y3" s="134" t="s">
        <v>53</v>
      </c>
      <c r="Z3" s="135" t="s">
        <v>54</v>
      </c>
      <c r="AA3" s="28"/>
      <c r="AB3" s="28"/>
      <c r="AC3" s="28"/>
      <c r="AD3" s="28"/>
      <c r="AE3" s="28"/>
    </row>
    <row r="4" spans="1:27" s="86" customFormat="1" ht="15.75">
      <c r="A4" s="92"/>
      <c r="B4" s="93"/>
      <c r="C4" s="94"/>
      <c r="D4" s="95"/>
      <c r="E4" s="96"/>
      <c r="F4" s="97"/>
      <c r="G4" s="93"/>
      <c r="H4" s="9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6">
        <f>SUM(W5:W16)</f>
        <v>300</v>
      </c>
      <c r="X4" s="116">
        <f>SUM(X5:X16)</f>
        <v>78</v>
      </c>
      <c r="Y4" s="120">
        <f>SUM(Y5:Y16)</f>
        <v>16047.548291233283</v>
      </c>
      <c r="Z4" s="120">
        <f>SUM(Z5:Z16)</f>
        <v>1731.4095449500555</v>
      </c>
      <c r="AA4" s="120">
        <f>Y4+Z4</f>
        <v>17778.957836183337</v>
      </c>
    </row>
    <row r="5" spans="1:27" ht="67.5">
      <c r="A5" s="144">
        <v>1</v>
      </c>
      <c r="B5" s="146" t="s">
        <v>8</v>
      </c>
      <c r="C5" s="35" t="s">
        <v>193</v>
      </c>
      <c r="D5" s="37">
        <v>109</v>
      </c>
      <c r="E5" s="36" t="s">
        <v>384</v>
      </c>
      <c r="F5" s="59" t="s">
        <v>385</v>
      </c>
      <c r="G5" s="61"/>
      <c r="H5" s="9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6">
        <v>4</v>
      </c>
      <c r="O5" s="6">
        <v>4</v>
      </c>
      <c r="P5" s="6">
        <v>4</v>
      </c>
      <c r="Q5" s="6">
        <v>4</v>
      </c>
      <c r="R5" s="6">
        <v>4</v>
      </c>
      <c r="S5" s="6">
        <v>4</v>
      </c>
      <c r="T5" s="6">
        <v>4</v>
      </c>
      <c r="U5" s="6">
        <v>4</v>
      </c>
      <c r="V5" s="154"/>
      <c r="W5" s="153">
        <f>SUM(G5:U5)</f>
        <v>56</v>
      </c>
      <c r="X5" s="153">
        <v>12</v>
      </c>
      <c r="Y5" s="136">
        <f>W5*poznamky!$B$19</f>
        <v>2995.54234769688</v>
      </c>
      <c r="Z5" s="136">
        <f>X5*poznamky!$B$9</f>
        <v>266.37069922308547</v>
      </c>
      <c r="AA5" s="121">
        <f>SUM(Y5:Z5)</f>
        <v>3261.9130469199654</v>
      </c>
    </row>
    <row r="6" spans="1:27" ht="67.5">
      <c r="A6" s="144">
        <v>2</v>
      </c>
      <c r="B6" s="60" t="s">
        <v>36</v>
      </c>
      <c r="C6" s="35" t="s">
        <v>386</v>
      </c>
      <c r="D6" s="37" t="s">
        <v>387</v>
      </c>
      <c r="E6" s="36" t="s">
        <v>388</v>
      </c>
      <c r="F6" s="59" t="s">
        <v>389</v>
      </c>
      <c r="G6" s="61">
        <v>4</v>
      </c>
      <c r="H6" s="9">
        <v>4</v>
      </c>
      <c r="I6" s="6">
        <v>4</v>
      </c>
      <c r="J6" s="6">
        <v>4</v>
      </c>
      <c r="K6" s="6">
        <v>4</v>
      </c>
      <c r="L6" s="6">
        <v>4</v>
      </c>
      <c r="M6" s="6">
        <v>4</v>
      </c>
      <c r="N6" s="6">
        <v>4</v>
      </c>
      <c r="O6" s="6"/>
      <c r="P6" s="6"/>
      <c r="Q6" s="6">
        <v>4</v>
      </c>
      <c r="R6" s="6">
        <v>4</v>
      </c>
      <c r="S6" s="6"/>
      <c r="T6" s="6">
        <v>4</v>
      </c>
      <c r="U6" s="6">
        <v>4</v>
      </c>
      <c r="V6" s="154"/>
      <c r="W6" s="153">
        <f aca="true" t="shared" si="0" ref="W6:W16">SUM(G6:U6)</f>
        <v>48</v>
      </c>
      <c r="X6" s="153">
        <v>11</v>
      </c>
      <c r="Y6" s="136">
        <f>W6*poznamky!$B$19</f>
        <v>2567.6077265973254</v>
      </c>
      <c r="Z6" s="136">
        <f>X6*poznamky!$B$9</f>
        <v>244.173140954495</v>
      </c>
      <c r="AA6" s="121">
        <f aca="true" t="shared" si="1" ref="AA6:AA11">SUM(Y6:Z6)</f>
        <v>2811.7808675518204</v>
      </c>
    </row>
    <row r="7" spans="1:27" ht="67.5">
      <c r="A7" s="144">
        <v>3</v>
      </c>
      <c r="B7" s="60" t="s">
        <v>36</v>
      </c>
      <c r="C7" s="35" t="s">
        <v>390</v>
      </c>
      <c r="D7" s="37">
        <v>109</v>
      </c>
      <c r="E7" s="36" t="s">
        <v>391</v>
      </c>
      <c r="F7" s="59" t="s">
        <v>392</v>
      </c>
      <c r="G7" s="61">
        <v>4</v>
      </c>
      <c r="H7" s="9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>
        <v>4</v>
      </c>
      <c r="S7" s="6">
        <v>4</v>
      </c>
      <c r="T7" s="6">
        <v>4</v>
      </c>
      <c r="U7" s="6">
        <v>4</v>
      </c>
      <c r="V7" s="154"/>
      <c r="W7" s="153">
        <f t="shared" si="0"/>
        <v>60</v>
      </c>
      <c r="X7" s="153">
        <v>10</v>
      </c>
      <c r="Y7" s="136">
        <f>W7*poznamky!$B$19</f>
        <v>3209.5096582466567</v>
      </c>
      <c r="Z7" s="136">
        <f>X7*poznamky!$B$9</f>
        <v>221.97558268590456</v>
      </c>
      <c r="AA7" s="121">
        <f t="shared" si="1"/>
        <v>3431.4852409325613</v>
      </c>
    </row>
    <row r="8" spans="1:27" ht="67.5">
      <c r="A8" s="144">
        <v>4</v>
      </c>
      <c r="B8" s="60" t="s">
        <v>36</v>
      </c>
      <c r="C8" s="35" t="s">
        <v>24</v>
      </c>
      <c r="D8" s="37">
        <v>126</v>
      </c>
      <c r="E8" s="36" t="s">
        <v>393</v>
      </c>
      <c r="F8" s="59" t="s">
        <v>201</v>
      </c>
      <c r="G8" s="61">
        <v>4</v>
      </c>
      <c r="H8" s="9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6">
        <v>4</v>
      </c>
      <c r="O8" s="6"/>
      <c r="P8" s="6"/>
      <c r="Q8" s="6">
        <v>4</v>
      </c>
      <c r="R8" s="6">
        <v>4</v>
      </c>
      <c r="S8" s="6">
        <v>4</v>
      </c>
      <c r="T8" s="6">
        <v>4</v>
      </c>
      <c r="U8" s="6">
        <v>4</v>
      </c>
      <c r="V8" s="154"/>
      <c r="W8" s="153">
        <f t="shared" si="0"/>
        <v>52</v>
      </c>
      <c r="X8" s="153">
        <v>9</v>
      </c>
      <c r="Y8" s="136">
        <f>W8*poznamky!$B$19</f>
        <v>2781.5750371471026</v>
      </c>
      <c r="Z8" s="136">
        <f>X8*poznamky!$B$9</f>
        <v>199.7780244173141</v>
      </c>
      <c r="AA8" s="121">
        <f t="shared" si="1"/>
        <v>2981.3530615644167</v>
      </c>
    </row>
    <row r="9" spans="1:27" ht="67.5">
      <c r="A9" s="144">
        <v>4</v>
      </c>
      <c r="B9" s="146" t="s">
        <v>8</v>
      </c>
      <c r="C9" s="35" t="s">
        <v>394</v>
      </c>
      <c r="D9" s="37">
        <v>174</v>
      </c>
      <c r="E9" s="36" t="s">
        <v>395</v>
      </c>
      <c r="F9" s="59" t="s">
        <v>396</v>
      </c>
      <c r="G9" s="61">
        <v>4</v>
      </c>
      <c r="H9" s="9">
        <v>4</v>
      </c>
      <c r="I9" s="6">
        <v>4</v>
      </c>
      <c r="J9" s="6"/>
      <c r="K9" s="6"/>
      <c r="L9" s="6"/>
      <c r="M9" s="6"/>
      <c r="N9" s="6"/>
      <c r="O9" s="6"/>
      <c r="P9" s="6"/>
      <c r="Q9" s="6"/>
      <c r="R9" s="6"/>
      <c r="S9" s="6">
        <v>4</v>
      </c>
      <c r="T9" s="6"/>
      <c r="U9" s="6"/>
      <c r="V9" s="154"/>
      <c r="W9" s="153">
        <f t="shared" si="0"/>
        <v>16</v>
      </c>
      <c r="X9" s="153">
        <v>8</v>
      </c>
      <c r="Y9" s="136">
        <f>W9*poznamky!$B$19</f>
        <v>855.8692421991085</v>
      </c>
      <c r="Z9" s="136">
        <f>X9*poznamky!$B$9</f>
        <v>177.58046614872364</v>
      </c>
      <c r="AA9" s="121">
        <f t="shared" si="1"/>
        <v>1033.4497083478323</v>
      </c>
    </row>
    <row r="10" spans="1:27" ht="67.5">
      <c r="A10" s="144">
        <v>5</v>
      </c>
      <c r="B10" s="60" t="s">
        <v>36</v>
      </c>
      <c r="C10" s="35" t="s">
        <v>15</v>
      </c>
      <c r="D10" s="37" t="s">
        <v>397</v>
      </c>
      <c r="E10" s="36" t="s">
        <v>398</v>
      </c>
      <c r="F10" s="59" t="s">
        <v>399</v>
      </c>
      <c r="G10" s="61"/>
      <c r="H10" s="9"/>
      <c r="I10" s="6"/>
      <c r="J10" s="6">
        <v>4</v>
      </c>
      <c r="K10" s="6"/>
      <c r="L10" s="6"/>
      <c r="M10" s="6"/>
      <c r="N10" s="6"/>
      <c r="O10" s="6">
        <v>4</v>
      </c>
      <c r="P10" s="6">
        <v>4</v>
      </c>
      <c r="Q10" s="6"/>
      <c r="R10" s="6"/>
      <c r="S10" s="6"/>
      <c r="T10" s="6">
        <v>4</v>
      </c>
      <c r="U10" s="6">
        <v>4</v>
      </c>
      <c r="V10" s="154"/>
      <c r="W10" s="153">
        <f t="shared" si="0"/>
        <v>20</v>
      </c>
      <c r="X10" s="153">
        <v>7</v>
      </c>
      <c r="Y10" s="136">
        <f>W10*poznamky!$B$19</f>
        <v>1069.8365527488857</v>
      </c>
      <c r="Z10" s="136">
        <f>X10*poznamky!$B$9</f>
        <v>155.3829078801332</v>
      </c>
      <c r="AA10" s="121">
        <f t="shared" si="1"/>
        <v>1225.2194606290188</v>
      </c>
    </row>
    <row r="11" spans="1:27" ht="45">
      <c r="A11" s="144">
        <v>6</v>
      </c>
      <c r="B11" s="14" t="s">
        <v>9</v>
      </c>
      <c r="C11" s="35" t="s">
        <v>18</v>
      </c>
      <c r="D11" s="37">
        <v>178</v>
      </c>
      <c r="E11" s="36" t="s">
        <v>400</v>
      </c>
      <c r="F11" s="59" t="s">
        <v>401</v>
      </c>
      <c r="G11" s="61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4</v>
      </c>
      <c r="T11" s="6">
        <v>4</v>
      </c>
      <c r="U11" s="6">
        <v>4</v>
      </c>
      <c r="V11" s="154"/>
      <c r="W11" s="153">
        <f t="shared" si="0"/>
        <v>12</v>
      </c>
      <c r="X11" s="153">
        <v>6</v>
      </c>
      <c r="Y11" s="136">
        <f>W11*poznamky!$B$19</f>
        <v>641.9019316493313</v>
      </c>
      <c r="Z11" s="136">
        <f>X11*poznamky!$B$9</f>
        <v>133.18534961154273</v>
      </c>
      <c r="AA11" s="121">
        <f t="shared" si="1"/>
        <v>775.0872812608741</v>
      </c>
    </row>
    <row r="12" spans="1:27" ht="45">
      <c r="A12" s="144">
        <v>7</v>
      </c>
      <c r="B12" s="14" t="s">
        <v>9</v>
      </c>
      <c r="C12" s="35" t="s">
        <v>402</v>
      </c>
      <c r="D12" s="37" t="s">
        <v>387</v>
      </c>
      <c r="E12" s="36" t="s">
        <v>403</v>
      </c>
      <c r="F12" s="59" t="s">
        <v>404</v>
      </c>
      <c r="G12" s="61"/>
      <c r="H12" s="9"/>
      <c r="I12" s="6"/>
      <c r="J12" s="6"/>
      <c r="K12" s="6"/>
      <c r="L12" s="6"/>
      <c r="M12" s="6"/>
      <c r="N12" s="6"/>
      <c r="O12" s="6">
        <v>4</v>
      </c>
      <c r="P12" s="6">
        <v>4</v>
      </c>
      <c r="Q12" s="6"/>
      <c r="R12" s="6"/>
      <c r="S12" s="6"/>
      <c r="T12" s="6"/>
      <c r="U12" s="6"/>
      <c r="V12" s="154"/>
      <c r="W12" s="153">
        <f t="shared" si="0"/>
        <v>8</v>
      </c>
      <c r="X12" s="153">
        <v>5</v>
      </c>
      <c r="Y12" s="136">
        <f>W12*poznamky!$B$19</f>
        <v>427.93462109955425</v>
      </c>
      <c r="Z12" s="136">
        <f>X12*poznamky!$B$9</f>
        <v>110.98779134295228</v>
      </c>
      <c r="AA12" s="121">
        <f>SUM(Y12:Z12)</f>
        <v>538.9224124425066</v>
      </c>
    </row>
    <row r="13" spans="1:27" ht="56.25">
      <c r="A13" s="144">
        <v>8</v>
      </c>
      <c r="B13" s="14" t="s">
        <v>9</v>
      </c>
      <c r="C13" s="35" t="s">
        <v>405</v>
      </c>
      <c r="D13" s="37">
        <v>126</v>
      </c>
      <c r="E13" s="36" t="s">
        <v>406</v>
      </c>
      <c r="F13" s="59" t="s">
        <v>407</v>
      </c>
      <c r="G13" s="61"/>
      <c r="H13" s="9"/>
      <c r="I13" s="6"/>
      <c r="J13" s="6"/>
      <c r="K13" s="6"/>
      <c r="L13" s="6"/>
      <c r="M13" s="6"/>
      <c r="N13" s="6"/>
      <c r="O13" s="6">
        <v>4</v>
      </c>
      <c r="P13" s="6">
        <v>4</v>
      </c>
      <c r="Q13" s="6"/>
      <c r="R13" s="6"/>
      <c r="S13" s="6"/>
      <c r="T13" s="6"/>
      <c r="U13" s="6"/>
      <c r="V13" s="154"/>
      <c r="W13" s="153">
        <f t="shared" si="0"/>
        <v>8</v>
      </c>
      <c r="X13" s="153">
        <v>4</v>
      </c>
      <c r="Y13" s="136">
        <f>W13*poznamky!$B$19</f>
        <v>427.93462109955425</v>
      </c>
      <c r="Z13" s="136">
        <f>X13*poznamky!$B$9</f>
        <v>88.79023307436182</v>
      </c>
      <c r="AA13" s="121">
        <f>SUM(Y13:Z13)</f>
        <v>516.7248541739161</v>
      </c>
    </row>
    <row r="14" spans="1:27" ht="45">
      <c r="A14" s="144">
        <v>9</v>
      </c>
      <c r="B14" s="60" t="s">
        <v>36</v>
      </c>
      <c r="C14" s="35" t="s">
        <v>15</v>
      </c>
      <c r="D14" s="37" t="s">
        <v>397</v>
      </c>
      <c r="E14" s="36" t="s">
        <v>408</v>
      </c>
      <c r="F14" s="59" t="s">
        <v>409</v>
      </c>
      <c r="G14" s="61"/>
      <c r="H14" s="9"/>
      <c r="I14" s="6"/>
      <c r="J14" s="6"/>
      <c r="K14" s="6"/>
      <c r="L14" s="6"/>
      <c r="M14" s="6"/>
      <c r="N14" s="6"/>
      <c r="O14" s="6"/>
      <c r="P14" s="6"/>
      <c r="Q14" s="6">
        <v>4</v>
      </c>
      <c r="R14" s="6">
        <v>4</v>
      </c>
      <c r="S14" s="6"/>
      <c r="T14" s="6"/>
      <c r="U14" s="6"/>
      <c r="V14" s="154"/>
      <c r="W14" s="153">
        <f t="shared" si="0"/>
        <v>8</v>
      </c>
      <c r="X14" s="153">
        <v>3</v>
      </c>
      <c r="Y14" s="136">
        <f>W14*poznamky!$B$19</f>
        <v>427.93462109955425</v>
      </c>
      <c r="Z14" s="136">
        <f>X14*poznamky!$B$9</f>
        <v>66.59267480577137</v>
      </c>
      <c r="AA14" s="121">
        <f>SUM(Y14:Z14)</f>
        <v>494.5272959053256</v>
      </c>
    </row>
    <row r="15" spans="1:27" ht="56.25">
      <c r="A15" s="144">
        <v>10</v>
      </c>
      <c r="B15" s="14" t="s">
        <v>9</v>
      </c>
      <c r="C15" s="35" t="s">
        <v>410</v>
      </c>
      <c r="D15" s="37">
        <v>126</v>
      </c>
      <c r="E15" s="36" t="s">
        <v>411</v>
      </c>
      <c r="F15" s="59" t="s">
        <v>412</v>
      </c>
      <c r="G15" s="61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4</v>
      </c>
      <c r="U15" s="6">
        <v>4</v>
      </c>
      <c r="V15" s="154"/>
      <c r="W15" s="153">
        <f t="shared" si="0"/>
        <v>8</v>
      </c>
      <c r="X15" s="153">
        <v>2</v>
      </c>
      <c r="Y15" s="136">
        <f>W15*poznamky!$B$19</f>
        <v>427.93462109955425</v>
      </c>
      <c r="Z15" s="136">
        <f>X15*poznamky!$B$9</f>
        <v>44.39511653718091</v>
      </c>
      <c r="AA15" s="121">
        <f>SUM(Y15:Z15)</f>
        <v>472.32973763673516</v>
      </c>
    </row>
    <row r="16" spans="1:27" ht="45">
      <c r="A16" s="144">
        <v>11</v>
      </c>
      <c r="B16" s="14" t="s">
        <v>9</v>
      </c>
      <c r="C16" s="35" t="s">
        <v>413</v>
      </c>
      <c r="D16" s="37" t="s">
        <v>414</v>
      </c>
      <c r="E16" s="36" t="s">
        <v>415</v>
      </c>
      <c r="F16" s="59" t="s">
        <v>416</v>
      </c>
      <c r="G16" s="61"/>
      <c r="H16" s="9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4</v>
      </c>
      <c r="T16" s="6"/>
      <c r="U16" s="6"/>
      <c r="V16" s="154"/>
      <c r="W16" s="153">
        <f t="shared" si="0"/>
        <v>4</v>
      </c>
      <c r="X16" s="153">
        <v>1</v>
      </c>
      <c r="Y16" s="136">
        <f>W16*poznamky!$B$19</f>
        <v>213.96731054977712</v>
      </c>
      <c r="Z16" s="136">
        <f>X16*poznamky!$B$9</f>
        <v>22.197558268590456</v>
      </c>
      <c r="AA16" s="121">
        <f>SUM(Y16:Z16)</f>
        <v>236.16486881836758</v>
      </c>
    </row>
    <row r="17" ht="14.25">
      <c r="AA17" s="121">
        <f>SUM(AA5:AA16)</f>
        <v>17778.95783618334</v>
      </c>
    </row>
  </sheetData>
  <sheetProtection/>
  <mergeCells count="5">
    <mergeCell ref="B1:B3"/>
    <mergeCell ref="C1:C3"/>
    <mergeCell ref="D1:D3"/>
    <mergeCell ref="E1:E3"/>
    <mergeCell ref="F1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ŽENY</oddHeader>
    <oddFooter>&amp;C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17"/>
  <sheetViews>
    <sheetView zoomScale="80" zoomScaleNormal="80" zoomScalePageLayoutView="60" workbookViewId="0" topLeftCell="A1">
      <pane xSplit="6" ySplit="3" topLeftCell="K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5" sqref="A5:Z16"/>
    </sheetView>
  </sheetViews>
  <sheetFormatPr defaultColWidth="9.140625" defaultRowHeight="15"/>
  <cols>
    <col min="1" max="1" width="6.7109375" style="1" bestFit="1" customWidth="1"/>
    <col min="2" max="2" width="5.28125" style="13" bestFit="1" customWidth="1"/>
    <col min="3" max="3" width="21.421875" style="41" customWidth="1"/>
    <col min="4" max="4" width="5.57421875" style="42" customWidth="1"/>
    <col min="5" max="5" width="19.8515625" style="43" customWidth="1"/>
    <col min="6" max="6" width="3.8515625" style="44" bestFit="1" customWidth="1"/>
    <col min="7" max="8" width="8.7109375" style="7" customWidth="1"/>
    <col min="9" max="17" width="8.421875" style="8" customWidth="1"/>
    <col min="18" max="18" width="8.421875" style="7" customWidth="1"/>
    <col min="19" max="20" width="8.7109375" style="7" customWidth="1"/>
    <col min="21" max="21" width="8.421875" style="7" customWidth="1"/>
    <col min="22" max="22" width="0" style="32" hidden="1" customWidth="1"/>
    <col min="23" max="24" width="8.421875" style="26" bestFit="1" customWidth="1"/>
    <col min="25" max="25" width="12.28125" style="33" bestFit="1" customWidth="1"/>
    <col min="26" max="26" width="10.57421875" style="121" bestFit="1" customWidth="1"/>
    <col min="27" max="27" width="12.7109375" style="33" bestFit="1" customWidth="1"/>
    <col min="28" max="29" width="9.28125" style="33" customWidth="1"/>
    <col min="30" max="89" width="9.28125" style="25" customWidth="1"/>
    <col min="90" max="16384" width="9.140625" style="25" customWidth="1"/>
  </cols>
  <sheetData>
    <row r="1" spans="1:29" s="1" customFormat="1" ht="12.75">
      <c r="A1" s="3" t="s">
        <v>0</v>
      </c>
      <c r="B1" s="388" t="s">
        <v>13</v>
      </c>
      <c r="C1" s="388" t="s">
        <v>12</v>
      </c>
      <c r="D1" s="393" t="s">
        <v>11</v>
      </c>
      <c r="E1" s="388" t="s">
        <v>1</v>
      </c>
      <c r="F1" s="396" t="s">
        <v>10</v>
      </c>
      <c r="G1" s="27" t="s">
        <v>27</v>
      </c>
      <c r="H1" s="5" t="s">
        <v>382</v>
      </c>
      <c r="I1" s="5" t="s">
        <v>382</v>
      </c>
      <c r="J1" s="5" t="s">
        <v>156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</v>
      </c>
      <c r="P1" s="5" t="s">
        <v>2</v>
      </c>
      <c r="Q1" s="5" t="s">
        <v>17</v>
      </c>
      <c r="R1" s="5" t="s">
        <v>17</v>
      </c>
      <c r="S1" s="5" t="s">
        <v>20</v>
      </c>
      <c r="T1" s="66" t="s">
        <v>383</v>
      </c>
      <c r="U1" s="48" t="s">
        <v>383</v>
      </c>
      <c r="V1" s="13"/>
      <c r="W1" s="46"/>
      <c r="X1" s="46"/>
      <c r="Y1" s="132" t="s">
        <v>133</v>
      </c>
      <c r="Z1" s="133" t="s">
        <v>146</v>
      </c>
      <c r="AA1" s="13"/>
      <c r="AB1" s="13"/>
      <c r="AC1" s="13"/>
    </row>
    <row r="2" spans="1:29" s="1" customFormat="1" ht="12.75">
      <c r="A2" s="4"/>
      <c r="B2" s="389"/>
      <c r="C2" s="391"/>
      <c r="D2" s="394"/>
      <c r="E2" s="391"/>
      <c r="F2" s="397"/>
      <c r="G2" s="11" t="s">
        <v>4</v>
      </c>
      <c r="H2" s="11" t="s">
        <v>4</v>
      </c>
      <c r="I2" s="148" t="s">
        <v>4</v>
      </c>
      <c r="J2" s="11" t="s">
        <v>4</v>
      </c>
      <c r="K2" s="2" t="s">
        <v>5</v>
      </c>
      <c r="L2" s="2" t="s">
        <v>6</v>
      </c>
      <c r="M2" s="149" t="s">
        <v>5</v>
      </c>
      <c r="N2" s="149" t="s">
        <v>6</v>
      </c>
      <c r="O2" s="2" t="s">
        <v>5</v>
      </c>
      <c r="P2" s="2" t="s">
        <v>6</v>
      </c>
      <c r="Q2" s="2" t="s">
        <v>5</v>
      </c>
      <c r="R2" s="2" t="s">
        <v>6</v>
      </c>
      <c r="S2" s="2" t="s">
        <v>4</v>
      </c>
      <c r="T2" s="73" t="s">
        <v>5</v>
      </c>
      <c r="U2" s="54" t="s">
        <v>6</v>
      </c>
      <c r="V2" s="13"/>
      <c r="W2" s="47" t="s">
        <v>7</v>
      </c>
      <c r="X2" s="47" t="s">
        <v>7</v>
      </c>
      <c r="Y2" s="134" t="s">
        <v>7</v>
      </c>
      <c r="Z2" s="135" t="s">
        <v>7</v>
      </c>
      <c r="AA2" s="13"/>
      <c r="AB2" s="13"/>
      <c r="AC2" s="13"/>
    </row>
    <row r="3" spans="1:29" s="24" customFormat="1" ht="13.5" thickBot="1">
      <c r="A3" s="56"/>
      <c r="B3" s="390"/>
      <c r="C3" s="392"/>
      <c r="D3" s="395"/>
      <c r="E3" s="392"/>
      <c r="F3" s="398"/>
      <c r="G3" s="49">
        <v>42091</v>
      </c>
      <c r="H3" s="57">
        <v>42112</v>
      </c>
      <c r="I3" s="57">
        <v>42113</v>
      </c>
      <c r="J3" s="57">
        <v>42119</v>
      </c>
      <c r="K3" s="57">
        <v>42175</v>
      </c>
      <c r="L3" s="57">
        <v>42176</v>
      </c>
      <c r="M3" s="57">
        <v>42175</v>
      </c>
      <c r="N3" s="57">
        <v>42176</v>
      </c>
      <c r="O3" s="57">
        <v>42182</v>
      </c>
      <c r="P3" s="57">
        <v>42183</v>
      </c>
      <c r="Q3" s="57">
        <v>42231</v>
      </c>
      <c r="R3" s="57">
        <v>42232</v>
      </c>
      <c r="S3" s="57">
        <v>42238</v>
      </c>
      <c r="T3" s="150">
        <v>42259</v>
      </c>
      <c r="U3" s="58">
        <v>42260</v>
      </c>
      <c r="V3" s="28"/>
      <c r="W3" s="47" t="s">
        <v>53</v>
      </c>
      <c r="X3" s="47" t="s">
        <v>54</v>
      </c>
      <c r="Y3" s="134" t="s">
        <v>53</v>
      </c>
      <c r="Z3" s="135" t="s">
        <v>54</v>
      </c>
      <c r="AA3" s="28"/>
      <c r="AB3" s="28"/>
      <c r="AC3" s="28"/>
    </row>
    <row r="4" spans="1:27" s="86" customFormat="1" ht="15.75">
      <c r="A4" s="92"/>
      <c r="B4" s="93"/>
      <c r="C4" s="94"/>
      <c r="D4" s="95"/>
      <c r="E4" s="96"/>
      <c r="F4" s="97"/>
      <c r="G4" s="93"/>
      <c r="H4" s="9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6">
        <f>SUM(W5:W16)</f>
        <v>404</v>
      </c>
      <c r="X4" s="116">
        <f>SUM(X5:X16)</f>
        <v>78</v>
      </c>
      <c r="Y4" s="120">
        <f>SUM(Y5:Y16)</f>
        <v>21610.698365527496</v>
      </c>
      <c r="Z4" s="120">
        <f>SUM(Z5:Z16)</f>
        <v>1731.4095449500555</v>
      </c>
      <c r="AA4" s="120">
        <f>Y4+Z4</f>
        <v>23342.107910477553</v>
      </c>
    </row>
    <row r="5" spans="1:27" ht="67.5">
      <c r="A5" s="144">
        <v>1</v>
      </c>
      <c r="B5" s="60" t="s">
        <v>36</v>
      </c>
      <c r="C5" s="35" t="s">
        <v>206</v>
      </c>
      <c r="D5" s="37">
        <v>109</v>
      </c>
      <c r="E5" s="36" t="s">
        <v>417</v>
      </c>
      <c r="F5" s="59" t="s">
        <v>418</v>
      </c>
      <c r="G5" s="61">
        <v>4</v>
      </c>
      <c r="H5" s="61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1">
        <v>4</v>
      </c>
      <c r="T5" s="6"/>
      <c r="U5" s="6"/>
      <c r="V5" s="152"/>
      <c r="W5" s="153">
        <f>SUM(G5:U5)</f>
        <v>52</v>
      </c>
      <c r="X5" s="153">
        <v>12</v>
      </c>
      <c r="Y5" s="136">
        <f>W5*poznamky!$B$19</f>
        <v>2781.5750371471026</v>
      </c>
      <c r="Z5" s="136">
        <f>X5*poznamky!$B$9</f>
        <v>266.37069922308547</v>
      </c>
      <c r="AA5" s="121">
        <f>SUM(Y5:Z5)</f>
        <v>3047.945736370188</v>
      </c>
    </row>
    <row r="6" spans="1:27" ht="56.25">
      <c r="A6" s="144">
        <v>2</v>
      </c>
      <c r="B6" s="147" t="s">
        <v>8</v>
      </c>
      <c r="C6" s="35" t="s">
        <v>33</v>
      </c>
      <c r="D6" s="37">
        <v>113</v>
      </c>
      <c r="E6" s="36" t="s">
        <v>419</v>
      </c>
      <c r="F6" s="59" t="s">
        <v>420</v>
      </c>
      <c r="G6" s="61">
        <v>4</v>
      </c>
      <c r="H6" s="61">
        <v>4</v>
      </c>
      <c r="I6" s="61">
        <v>4</v>
      </c>
      <c r="J6" s="61">
        <v>4</v>
      </c>
      <c r="K6" s="61">
        <v>4</v>
      </c>
      <c r="L6" s="61">
        <v>4</v>
      </c>
      <c r="M6" s="61">
        <v>4</v>
      </c>
      <c r="N6" s="61">
        <v>4</v>
      </c>
      <c r="O6" s="61">
        <v>4</v>
      </c>
      <c r="P6" s="61">
        <v>4</v>
      </c>
      <c r="Q6" s="61">
        <v>4</v>
      </c>
      <c r="R6" s="61">
        <v>4</v>
      </c>
      <c r="S6" s="6"/>
      <c r="T6" s="6">
        <v>4</v>
      </c>
      <c r="U6" s="6">
        <v>4</v>
      </c>
      <c r="V6" s="152"/>
      <c r="W6" s="153">
        <f aca="true" t="shared" si="0" ref="W6:W16">SUM(G6:U6)</f>
        <v>56</v>
      </c>
      <c r="X6" s="153">
        <v>11</v>
      </c>
      <c r="Y6" s="136">
        <f>W6*poznamky!$B$19</f>
        <v>2995.54234769688</v>
      </c>
      <c r="Z6" s="136">
        <f>X6*poznamky!$B$9</f>
        <v>244.173140954495</v>
      </c>
      <c r="AA6" s="121">
        <f aca="true" t="shared" si="1" ref="AA6:AA11">SUM(Y6:Z6)</f>
        <v>3239.715488651375</v>
      </c>
    </row>
    <row r="7" spans="1:27" ht="45">
      <c r="A7" s="144">
        <v>3</v>
      </c>
      <c r="B7" s="14" t="s">
        <v>9</v>
      </c>
      <c r="C7" s="35" t="s">
        <v>34</v>
      </c>
      <c r="D7" s="37" t="s">
        <v>35</v>
      </c>
      <c r="E7" s="36" t="s">
        <v>421</v>
      </c>
      <c r="F7" s="59" t="s">
        <v>422</v>
      </c>
      <c r="G7" s="61">
        <v>4</v>
      </c>
      <c r="H7" s="61">
        <v>4</v>
      </c>
      <c r="I7" s="61">
        <v>4</v>
      </c>
      <c r="J7" s="61">
        <v>4</v>
      </c>
      <c r="K7" s="61">
        <v>4</v>
      </c>
      <c r="L7" s="61">
        <v>4</v>
      </c>
      <c r="M7" s="61">
        <v>4</v>
      </c>
      <c r="N7" s="61">
        <v>4</v>
      </c>
      <c r="O7" s="61">
        <v>4</v>
      </c>
      <c r="P7" s="61">
        <v>4</v>
      </c>
      <c r="Q7" s="6"/>
      <c r="R7" s="6"/>
      <c r="S7" s="6">
        <v>4</v>
      </c>
      <c r="T7" s="6">
        <v>4</v>
      </c>
      <c r="U7" s="6">
        <v>4</v>
      </c>
      <c r="V7" s="152"/>
      <c r="W7" s="153">
        <f t="shared" si="0"/>
        <v>52</v>
      </c>
      <c r="X7" s="153">
        <v>10</v>
      </c>
      <c r="Y7" s="136">
        <f>W7*poznamky!$B$19</f>
        <v>2781.5750371471026</v>
      </c>
      <c r="Z7" s="136">
        <f>X7*poznamky!$B$9</f>
        <v>221.97558268590456</v>
      </c>
      <c r="AA7" s="121">
        <f t="shared" si="1"/>
        <v>3003.550619833007</v>
      </c>
    </row>
    <row r="8" spans="1:27" ht="45">
      <c r="A8" s="144">
        <v>4</v>
      </c>
      <c r="B8" s="14" t="s">
        <v>9</v>
      </c>
      <c r="C8" s="35" t="s">
        <v>423</v>
      </c>
      <c r="D8" s="37">
        <v>129</v>
      </c>
      <c r="E8" s="36" t="s">
        <v>49</v>
      </c>
      <c r="F8" s="59" t="s">
        <v>50</v>
      </c>
      <c r="G8" s="61"/>
      <c r="H8" s="61">
        <v>4</v>
      </c>
      <c r="I8" s="61">
        <v>4</v>
      </c>
      <c r="J8" s="61">
        <v>4</v>
      </c>
      <c r="K8" s="61">
        <v>4</v>
      </c>
      <c r="L8" s="61">
        <v>4</v>
      </c>
      <c r="M8" s="61">
        <v>4</v>
      </c>
      <c r="N8" s="61">
        <v>4</v>
      </c>
      <c r="O8" s="61">
        <v>4</v>
      </c>
      <c r="P8" s="61">
        <v>4</v>
      </c>
      <c r="Q8" s="6">
        <v>4</v>
      </c>
      <c r="R8" s="6">
        <v>4</v>
      </c>
      <c r="S8" s="6">
        <v>4</v>
      </c>
      <c r="T8" s="6">
        <v>4</v>
      </c>
      <c r="U8" s="6">
        <v>4</v>
      </c>
      <c r="V8" s="152"/>
      <c r="W8" s="153">
        <f t="shared" si="0"/>
        <v>56</v>
      </c>
      <c r="X8" s="153">
        <v>9</v>
      </c>
      <c r="Y8" s="136">
        <f>W8*poznamky!$B$19</f>
        <v>2995.54234769688</v>
      </c>
      <c r="Z8" s="136">
        <f>X8*poznamky!$B$9</f>
        <v>199.7780244173141</v>
      </c>
      <c r="AA8" s="121">
        <f t="shared" si="1"/>
        <v>3195.320372114194</v>
      </c>
    </row>
    <row r="9" spans="1:27" ht="67.5">
      <c r="A9" s="144">
        <v>5</v>
      </c>
      <c r="B9" s="60" t="s">
        <v>36</v>
      </c>
      <c r="C9" s="35" t="s">
        <v>51</v>
      </c>
      <c r="D9" s="37" t="s">
        <v>307</v>
      </c>
      <c r="E9" s="36" t="s">
        <v>424</v>
      </c>
      <c r="F9" s="59" t="s">
        <v>425</v>
      </c>
      <c r="G9" s="61">
        <v>4</v>
      </c>
      <c r="H9" s="61">
        <v>4</v>
      </c>
      <c r="I9" s="61">
        <v>4</v>
      </c>
      <c r="J9" s="61">
        <v>4</v>
      </c>
      <c r="K9" s="61">
        <v>4</v>
      </c>
      <c r="L9" s="61">
        <v>4</v>
      </c>
      <c r="M9" s="61">
        <v>4</v>
      </c>
      <c r="N9" s="61">
        <v>4</v>
      </c>
      <c r="O9" s="61">
        <v>4</v>
      </c>
      <c r="P9" s="61">
        <v>4</v>
      </c>
      <c r="Q9" s="6">
        <v>4</v>
      </c>
      <c r="R9" s="6">
        <v>4</v>
      </c>
      <c r="S9" s="6">
        <v>4</v>
      </c>
      <c r="T9" s="6">
        <v>4</v>
      </c>
      <c r="U9" s="6">
        <v>4</v>
      </c>
      <c r="V9" s="152"/>
      <c r="W9" s="153">
        <f t="shared" si="0"/>
        <v>60</v>
      </c>
      <c r="X9" s="153">
        <v>8</v>
      </c>
      <c r="Y9" s="136">
        <f>W9*poznamky!$B$19</f>
        <v>3209.5096582466567</v>
      </c>
      <c r="Z9" s="136">
        <f>X9*poznamky!$B$9</f>
        <v>177.58046614872364</v>
      </c>
      <c r="AA9" s="121">
        <f t="shared" si="1"/>
        <v>3387.0901243953804</v>
      </c>
    </row>
    <row r="10" spans="1:27" ht="67.5">
      <c r="A10" s="144">
        <v>6</v>
      </c>
      <c r="B10" s="60" t="s">
        <v>36</v>
      </c>
      <c r="C10" s="35" t="s">
        <v>426</v>
      </c>
      <c r="D10" s="37" t="s">
        <v>25</v>
      </c>
      <c r="E10" s="36" t="s">
        <v>427</v>
      </c>
      <c r="F10" s="59" t="s">
        <v>428</v>
      </c>
      <c r="G10" s="61"/>
      <c r="H10" s="61">
        <v>4</v>
      </c>
      <c r="I10" s="61">
        <v>4</v>
      </c>
      <c r="J10" s="61">
        <v>4</v>
      </c>
      <c r="K10" s="61">
        <v>4</v>
      </c>
      <c r="L10" s="61">
        <v>4</v>
      </c>
      <c r="M10" s="61">
        <v>4</v>
      </c>
      <c r="N10" s="61">
        <v>4</v>
      </c>
      <c r="O10" s="61">
        <v>4</v>
      </c>
      <c r="P10" s="61">
        <v>4</v>
      </c>
      <c r="Q10" s="6">
        <v>4</v>
      </c>
      <c r="R10" s="6">
        <v>4</v>
      </c>
      <c r="S10" s="6"/>
      <c r="T10" s="6">
        <v>4</v>
      </c>
      <c r="U10" s="6">
        <v>4</v>
      </c>
      <c r="V10" s="152"/>
      <c r="W10" s="153">
        <f t="shared" si="0"/>
        <v>52</v>
      </c>
      <c r="X10" s="153">
        <v>7</v>
      </c>
      <c r="Y10" s="136">
        <f>W10*poznamky!$B$19</f>
        <v>2781.5750371471026</v>
      </c>
      <c r="Z10" s="136">
        <f>X10*poznamky!$B$9</f>
        <v>155.3829078801332</v>
      </c>
      <c r="AA10" s="121">
        <f t="shared" si="1"/>
        <v>2936.957945027236</v>
      </c>
    </row>
    <row r="11" spans="1:27" ht="45">
      <c r="A11" s="144">
        <v>7</v>
      </c>
      <c r="B11" s="14" t="s">
        <v>9</v>
      </c>
      <c r="C11" s="35" t="s">
        <v>429</v>
      </c>
      <c r="D11" s="37">
        <v>142</v>
      </c>
      <c r="E11" s="36" t="s">
        <v>279</v>
      </c>
      <c r="F11" s="59" t="s">
        <v>280</v>
      </c>
      <c r="G11" s="61"/>
      <c r="H11" s="9"/>
      <c r="I11" s="6"/>
      <c r="J11" s="6"/>
      <c r="K11" s="61">
        <v>4</v>
      </c>
      <c r="L11" s="61">
        <v>4</v>
      </c>
      <c r="M11" s="61">
        <v>4</v>
      </c>
      <c r="N11" s="61">
        <v>4</v>
      </c>
      <c r="O11" s="61">
        <v>4</v>
      </c>
      <c r="P11" s="61">
        <v>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152"/>
      <c r="W11" s="153">
        <f t="shared" si="0"/>
        <v>44</v>
      </c>
      <c r="X11" s="153">
        <v>6</v>
      </c>
      <c r="Y11" s="136">
        <f>W11*poznamky!$B$19</f>
        <v>2353.6404160475486</v>
      </c>
      <c r="Z11" s="136">
        <f>X11*poznamky!$B$9</f>
        <v>133.18534961154273</v>
      </c>
      <c r="AA11" s="121">
        <f t="shared" si="1"/>
        <v>2486.8257656590913</v>
      </c>
    </row>
    <row r="12" spans="1:27" ht="56.25">
      <c r="A12" s="144">
        <v>8</v>
      </c>
      <c r="B12" s="147" t="s">
        <v>8</v>
      </c>
      <c r="C12" s="35" t="s">
        <v>220</v>
      </c>
      <c r="D12" s="37">
        <v>147</v>
      </c>
      <c r="E12" s="36" t="s">
        <v>430</v>
      </c>
      <c r="F12" s="59" t="s">
        <v>431</v>
      </c>
      <c r="G12" s="61">
        <v>4</v>
      </c>
      <c r="H12" s="9"/>
      <c r="I12" s="6"/>
      <c r="J12" s="6">
        <v>4</v>
      </c>
      <c r="K12" s="6"/>
      <c r="L12" s="6"/>
      <c r="M12" s="6"/>
      <c r="N12" s="6"/>
      <c r="O12" s="6"/>
      <c r="P12" s="6"/>
      <c r="Q12" s="6"/>
      <c r="R12" s="6">
        <v>4</v>
      </c>
      <c r="S12" s="6"/>
      <c r="T12" s="6"/>
      <c r="U12" s="6"/>
      <c r="V12" s="152"/>
      <c r="W12" s="153">
        <f t="shared" si="0"/>
        <v>12</v>
      </c>
      <c r="X12" s="153">
        <v>5</v>
      </c>
      <c r="Y12" s="136">
        <f>W12*poznamky!$B$19</f>
        <v>641.9019316493313</v>
      </c>
      <c r="Z12" s="136">
        <f>X12*poznamky!$B$9</f>
        <v>110.98779134295228</v>
      </c>
      <c r="AA12" s="121">
        <f>SUM(Y12:Z12)</f>
        <v>752.8897229922836</v>
      </c>
    </row>
    <row r="13" spans="1:27" ht="45">
      <c r="A13" s="144">
        <v>9</v>
      </c>
      <c r="B13" s="14" t="s">
        <v>9</v>
      </c>
      <c r="C13" s="35" t="s">
        <v>52</v>
      </c>
      <c r="D13" s="37">
        <v>111</v>
      </c>
      <c r="E13" s="36" t="s">
        <v>432</v>
      </c>
      <c r="F13" s="59" t="s">
        <v>433</v>
      </c>
      <c r="G13" s="61"/>
      <c r="H13" s="9"/>
      <c r="I13" s="6"/>
      <c r="J13" s="6"/>
      <c r="K13" s="6"/>
      <c r="L13" s="6"/>
      <c r="M13" s="6"/>
      <c r="N13" s="6"/>
      <c r="O13" s="6"/>
      <c r="P13" s="6"/>
      <c r="Q13" s="6">
        <v>4</v>
      </c>
      <c r="R13" s="6">
        <v>4</v>
      </c>
      <c r="S13" s="6"/>
      <c r="T13" s="6"/>
      <c r="U13" s="6"/>
      <c r="V13" s="152"/>
      <c r="W13" s="153">
        <f t="shared" si="0"/>
        <v>8</v>
      </c>
      <c r="X13" s="153">
        <v>4</v>
      </c>
      <c r="Y13" s="136">
        <f>W13*poznamky!$B$19</f>
        <v>427.93462109955425</v>
      </c>
      <c r="Z13" s="136">
        <f>X13*poznamky!$B$9</f>
        <v>88.79023307436182</v>
      </c>
      <c r="AA13" s="121">
        <f>SUM(Y13:Z13)</f>
        <v>516.7248541739161</v>
      </c>
    </row>
    <row r="14" spans="1:27" ht="45">
      <c r="A14" s="144">
        <v>10</v>
      </c>
      <c r="B14" s="14" t="s">
        <v>9</v>
      </c>
      <c r="C14" s="35" t="s">
        <v>434</v>
      </c>
      <c r="D14" s="37">
        <v>147</v>
      </c>
      <c r="E14" s="36" t="s">
        <v>435</v>
      </c>
      <c r="F14" s="59" t="s">
        <v>436</v>
      </c>
      <c r="G14" s="61"/>
      <c r="H14" s="9"/>
      <c r="I14" s="6"/>
      <c r="J14" s="6">
        <v>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52"/>
      <c r="W14" s="153">
        <f t="shared" si="0"/>
        <v>4</v>
      </c>
      <c r="X14" s="153">
        <v>3</v>
      </c>
      <c r="Y14" s="136">
        <f>W14*poznamky!$B$19</f>
        <v>213.96731054977712</v>
      </c>
      <c r="Z14" s="136">
        <f>X14*poznamky!$B$9</f>
        <v>66.59267480577137</v>
      </c>
      <c r="AA14" s="121">
        <f>SUM(Y14:Z14)</f>
        <v>280.5599853555485</v>
      </c>
    </row>
    <row r="15" spans="1:27" ht="45">
      <c r="A15" s="144">
        <v>11</v>
      </c>
      <c r="B15" s="14" t="s">
        <v>9</v>
      </c>
      <c r="C15" s="35" t="s">
        <v>38</v>
      </c>
      <c r="D15" s="37">
        <v>210</v>
      </c>
      <c r="E15" s="36" t="s">
        <v>39</v>
      </c>
      <c r="F15" s="59" t="s">
        <v>40</v>
      </c>
      <c r="G15" s="61"/>
      <c r="H15" s="9"/>
      <c r="I15" s="6"/>
      <c r="J15" s="6"/>
      <c r="K15" s="6"/>
      <c r="L15" s="6"/>
      <c r="M15" s="6"/>
      <c r="N15" s="6"/>
      <c r="O15" s="6"/>
      <c r="P15" s="6"/>
      <c r="Q15" s="6">
        <v>4</v>
      </c>
      <c r="R15" s="6"/>
      <c r="S15" s="6"/>
      <c r="T15" s="6"/>
      <c r="U15" s="6"/>
      <c r="V15" s="152"/>
      <c r="W15" s="153">
        <f t="shared" si="0"/>
        <v>4</v>
      </c>
      <c r="X15" s="153">
        <v>2</v>
      </c>
      <c r="Y15" s="136">
        <f>W15*poznamky!$B$19</f>
        <v>213.96731054977712</v>
      </c>
      <c r="Z15" s="136">
        <f>X15*poznamky!$B$9</f>
        <v>44.39511653718091</v>
      </c>
      <c r="AA15" s="121">
        <f>SUM(Y15:Z15)</f>
        <v>258.36242708695806</v>
      </c>
    </row>
    <row r="16" spans="1:27" ht="45">
      <c r="A16" s="144">
        <v>12</v>
      </c>
      <c r="B16" s="14" t="s">
        <v>9</v>
      </c>
      <c r="C16" s="35" t="s">
        <v>437</v>
      </c>
      <c r="D16" s="37">
        <v>155</v>
      </c>
      <c r="E16" s="36" t="s">
        <v>438</v>
      </c>
      <c r="F16" s="59" t="s">
        <v>439</v>
      </c>
      <c r="G16" s="61"/>
      <c r="H16" s="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4</v>
      </c>
      <c r="V16" s="152"/>
      <c r="W16" s="153">
        <f t="shared" si="0"/>
        <v>4</v>
      </c>
      <c r="X16" s="153">
        <v>1</v>
      </c>
      <c r="Y16" s="136">
        <f>W16*poznamky!$B$19</f>
        <v>213.96731054977712</v>
      </c>
      <c r="Z16" s="136">
        <f>X16*poznamky!$B$9</f>
        <v>22.197558268590456</v>
      </c>
      <c r="AA16" s="121">
        <f>SUM(Y16:Z16)</f>
        <v>236.16486881836758</v>
      </c>
    </row>
    <row r="17" ht="14.25">
      <c r="AA17" s="121">
        <f>SUM(AA5:AA16)</f>
        <v>23342.107910477545</v>
      </c>
    </row>
  </sheetData>
  <sheetProtection/>
  <mergeCells count="5">
    <mergeCell ref="B1:B3"/>
    <mergeCell ref="C1:C3"/>
    <mergeCell ref="D1:D3"/>
    <mergeCell ref="E1:E3"/>
    <mergeCell ref="F1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&amp;L
&amp;C&amp;"-,Tučné"&amp;28ČESKÝ POHÁR 2014 - R4 VETERÁNI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11"/>
  <sheetViews>
    <sheetView zoomScale="80" zoomScaleNormal="80" workbookViewId="0" topLeftCell="A1">
      <pane xSplit="6" ySplit="3" topLeftCell="L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Y5" sqref="Y5:Z5"/>
    </sheetView>
  </sheetViews>
  <sheetFormatPr defaultColWidth="9.140625" defaultRowHeight="15"/>
  <cols>
    <col min="1" max="1" width="6.7109375" style="1" bestFit="1" customWidth="1"/>
    <col min="2" max="2" width="5.28125" style="13" bestFit="1" customWidth="1"/>
    <col min="3" max="3" width="21.421875" style="41" customWidth="1"/>
    <col min="4" max="4" width="5.57421875" style="42" customWidth="1"/>
    <col min="5" max="5" width="23.00390625" style="43" customWidth="1"/>
    <col min="6" max="6" width="3.8515625" style="44" bestFit="1" customWidth="1"/>
    <col min="7" max="9" width="8.7109375" style="7" customWidth="1"/>
    <col min="10" max="11" width="8.421875" style="8" customWidth="1"/>
    <col min="12" max="12" width="8.421875" style="7" customWidth="1"/>
    <col min="13" max="19" width="8.7109375" style="7" customWidth="1"/>
    <col min="20" max="20" width="9.140625" style="32" customWidth="1"/>
    <col min="21" max="22" width="0" style="32" hidden="1" customWidth="1"/>
    <col min="23" max="24" width="8.421875" style="26" bestFit="1" customWidth="1"/>
    <col min="25" max="25" width="12.28125" style="33" bestFit="1" customWidth="1"/>
    <col min="26" max="26" width="10.57421875" style="121" bestFit="1" customWidth="1"/>
    <col min="27" max="27" width="11.28125" style="33" bestFit="1" customWidth="1"/>
    <col min="28" max="30" width="9.28125" style="33" customWidth="1"/>
    <col min="31" max="90" width="9.28125" style="25" customWidth="1"/>
    <col min="91" max="16384" width="9.140625" style="25" customWidth="1"/>
  </cols>
  <sheetData>
    <row r="1" spans="1:30" s="1" customFormat="1" ht="12.75">
      <c r="A1" s="3" t="s">
        <v>0</v>
      </c>
      <c r="B1" s="388" t="s">
        <v>13</v>
      </c>
      <c r="C1" s="388" t="s">
        <v>12</v>
      </c>
      <c r="D1" s="393" t="s">
        <v>11</v>
      </c>
      <c r="E1" s="388" t="s">
        <v>1</v>
      </c>
      <c r="F1" s="396" t="s">
        <v>10</v>
      </c>
      <c r="G1" s="27" t="s">
        <v>27</v>
      </c>
      <c r="H1" s="27" t="s">
        <v>27</v>
      </c>
      <c r="I1" s="5" t="s">
        <v>156</v>
      </c>
      <c r="J1" s="5" t="s">
        <v>2</v>
      </c>
      <c r="K1" s="5" t="s">
        <v>2</v>
      </c>
      <c r="L1" s="5" t="s">
        <v>455</v>
      </c>
      <c r="M1" s="5" t="s">
        <v>455</v>
      </c>
      <c r="N1" s="5" t="s">
        <v>455</v>
      </c>
      <c r="O1" s="5" t="s">
        <v>455</v>
      </c>
      <c r="P1" s="5" t="s">
        <v>17</v>
      </c>
      <c r="Q1" s="5" t="s">
        <v>17</v>
      </c>
      <c r="R1" s="5" t="s">
        <v>20</v>
      </c>
      <c r="S1" s="66" t="s">
        <v>383</v>
      </c>
      <c r="T1" s="48" t="s">
        <v>383</v>
      </c>
      <c r="U1" s="171"/>
      <c r="V1" s="171"/>
      <c r="W1" s="46"/>
      <c r="X1" s="46"/>
      <c r="Y1" s="132" t="s">
        <v>133</v>
      </c>
      <c r="Z1" s="133" t="s">
        <v>146</v>
      </c>
      <c r="AA1" s="13"/>
      <c r="AB1" s="13"/>
      <c r="AC1" s="13"/>
      <c r="AD1" s="13"/>
    </row>
    <row r="2" spans="1:30" s="1" customFormat="1" ht="12.75">
      <c r="A2" s="4"/>
      <c r="B2" s="389"/>
      <c r="C2" s="391"/>
      <c r="D2" s="394"/>
      <c r="E2" s="391"/>
      <c r="F2" s="397"/>
      <c r="G2" s="11" t="s">
        <v>4</v>
      </c>
      <c r="H2" s="149" t="s">
        <v>4</v>
      </c>
      <c r="I2" s="11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149" t="s">
        <v>5</v>
      </c>
      <c r="O2" s="149" t="s">
        <v>6</v>
      </c>
      <c r="P2" s="2" t="s">
        <v>5</v>
      </c>
      <c r="Q2" s="2" t="s">
        <v>6</v>
      </c>
      <c r="R2" s="2" t="s">
        <v>4</v>
      </c>
      <c r="S2" s="73" t="s">
        <v>5</v>
      </c>
      <c r="T2" s="54" t="s">
        <v>6</v>
      </c>
      <c r="U2" s="172"/>
      <c r="V2" s="172"/>
      <c r="W2" s="47" t="s">
        <v>7</v>
      </c>
      <c r="X2" s="47" t="s">
        <v>7</v>
      </c>
      <c r="Y2" s="134" t="s">
        <v>7</v>
      </c>
      <c r="Z2" s="135" t="s">
        <v>7</v>
      </c>
      <c r="AA2" s="13"/>
      <c r="AB2" s="13"/>
      <c r="AC2" s="13"/>
      <c r="AD2" s="13"/>
    </row>
    <row r="3" spans="1:30" s="24" customFormat="1" ht="13.5" thickBot="1">
      <c r="A3" s="56"/>
      <c r="B3" s="390"/>
      <c r="C3" s="392"/>
      <c r="D3" s="395"/>
      <c r="E3" s="392"/>
      <c r="F3" s="398"/>
      <c r="G3" s="49">
        <v>42091</v>
      </c>
      <c r="H3" s="49">
        <v>42092</v>
      </c>
      <c r="I3" s="57">
        <v>42119</v>
      </c>
      <c r="J3" s="57">
        <v>42182</v>
      </c>
      <c r="K3" s="57">
        <v>42183</v>
      </c>
      <c r="L3" s="57">
        <v>42189</v>
      </c>
      <c r="M3" s="57">
        <v>42190</v>
      </c>
      <c r="N3" s="57">
        <v>42189</v>
      </c>
      <c r="O3" s="57">
        <v>42190</v>
      </c>
      <c r="P3" s="57">
        <v>42231</v>
      </c>
      <c r="Q3" s="57">
        <v>42232</v>
      </c>
      <c r="R3" s="57">
        <v>42238</v>
      </c>
      <c r="S3" s="150">
        <v>42259</v>
      </c>
      <c r="T3" s="58">
        <v>42260</v>
      </c>
      <c r="U3" s="173"/>
      <c r="V3" s="173"/>
      <c r="W3" s="47" t="s">
        <v>53</v>
      </c>
      <c r="X3" s="47" t="s">
        <v>54</v>
      </c>
      <c r="Y3" s="134" t="s">
        <v>53</v>
      </c>
      <c r="Z3" s="135" t="s">
        <v>54</v>
      </c>
      <c r="AA3" s="28"/>
      <c r="AB3" s="28"/>
      <c r="AC3" s="28"/>
      <c r="AD3" s="28"/>
    </row>
    <row r="4" spans="1:27" s="86" customFormat="1" ht="15.75">
      <c r="A4" s="92"/>
      <c r="B4" s="93"/>
      <c r="C4" s="94"/>
      <c r="D4" s="95"/>
      <c r="E4" s="96"/>
      <c r="F4" s="97"/>
      <c r="G4" s="93"/>
      <c r="H4" s="9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6">
        <f>SUM(W5:W10)</f>
        <v>188</v>
      </c>
      <c r="X4" s="116">
        <f>SUM(X5:X10)</f>
        <v>21</v>
      </c>
      <c r="Y4" s="120">
        <f>SUM(Y5:Y10)</f>
        <v>10056.463595839527</v>
      </c>
      <c r="Z4" s="120">
        <f>SUM(Z5:Z10)</f>
        <v>466.14872364039957</v>
      </c>
      <c r="AA4" s="120">
        <f>Y4+Z4</f>
        <v>10522.612319479926</v>
      </c>
    </row>
    <row r="5" spans="1:27" ht="56.25">
      <c r="A5" s="144">
        <v>1</v>
      </c>
      <c r="B5" s="147" t="s">
        <v>8</v>
      </c>
      <c r="C5" s="35" t="s">
        <v>440</v>
      </c>
      <c r="D5" s="37">
        <v>147</v>
      </c>
      <c r="E5" s="36" t="s">
        <v>441</v>
      </c>
      <c r="F5" s="59" t="s">
        <v>442</v>
      </c>
      <c r="G5" s="61">
        <v>4</v>
      </c>
      <c r="H5" s="61">
        <v>4</v>
      </c>
      <c r="I5" s="61">
        <v>4</v>
      </c>
      <c r="J5" s="61">
        <v>4</v>
      </c>
      <c r="K5" s="61">
        <v>4</v>
      </c>
      <c r="L5" s="61">
        <v>4</v>
      </c>
      <c r="M5" s="61">
        <v>4</v>
      </c>
      <c r="N5" s="61">
        <v>4</v>
      </c>
      <c r="O5" s="61">
        <v>4</v>
      </c>
      <c r="P5" s="61">
        <v>4</v>
      </c>
      <c r="Q5" s="61">
        <v>4</v>
      </c>
      <c r="R5" s="61">
        <v>4</v>
      </c>
      <c r="S5" s="61">
        <v>4</v>
      </c>
      <c r="T5" s="61">
        <v>4</v>
      </c>
      <c r="U5" s="61"/>
      <c r="V5" s="61"/>
      <c r="W5" s="153">
        <f aca="true" t="shared" si="0" ref="W5:W10">SUM(G5:T5)</f>
        <v>56</v>
      </c>
      <c r="X5" s="153">
        <v>6</v>
      </c>
      <c r="Y5" s="136">
        <f>W5*poznamky!$B$19</f>
        <v>2995.54234769688</v>
      </c>
      <c r="Z5" s="136">
        <f>X5*poznamky!$B$9</f>
        <v>133.18534961154273</v>
      </c>
      <c r="AA5" s="121">
        <f aca="true" t="shared" si="1" ref="AA5:AA10">SUM(Y5:Z5)</f>
        <v>3128.7276973084226</v>
      </c>
    </row>
    <row r="6" spans="1:27" ht="67.5">
      <c r="A6" s="144">
        <v>2</v>
      </c>
      <c r="B6" s="60" t="s">
        <v>36</v>
      </c>
      <c r="C6" s="35" t="s">
        <v>322</v>
      </c>
      <c r="D6" s="37" t="s">
        <v>443</v>
      </c>
      <c r="E6" s="36" t="s">
        <v>444</v>
      </c>
      <c r="F6" s="59" t="s">
        <v>445</v>
      </c>
      <c r="G6" s="61">
        <v>4</v>
      </c>
      <c r="H6" s="61">
        <v>4</v>
      </c>
      <c r="I6" s="61">
        <v>4</v>
      </c>
      <c r="J6" s="61">
        <v>4</v>
      </c>
      <c r="K6" s="61">
        <v>4</v>
      </c>
      <c r="L6" s="61"/>
      <c r="M6" s="61"/>
      <c r="N6" s="61"/>
      <c r="O6" s="61"/>
      <c r="P6" s="61">
        <v>4</v>
      </c>
      <c r="Q6" s="61">
        <v>4</v>
      </c>
      <c r="R6" s="6"/>
      <c r="S6" s="61">
        <v>4</v>
      </c>
      <c r="T6" s="61">
        <v>4</v>
      </c>
      <c r="U6" s="61"/>
      <c r="V6" s="61"/>
      <c r="W6" s="153">
        <f t="shared" si="0"/>
        <v>36</v>
      </c>
      <c r="X6" s="153">
        <v>5</v>
      </c>
      <c r="Y6" s="136">
        <f>W6*poznamky!$B$19</f>
        <v>1925.705794947994</v>
      </c>
      <c r="Z6" s="136">
        <f>X6*poznamky!$B$9</f>
        <v>110.98779134295228</v>
      </c>
      <c r="AA6" s="121">
        <f t="shared" si="1"/>
        <v>2036.6935862909463</v>
      </c>
    </row>
    <row r="7" spans="1:27" ht="67.5">
      <c r="A7" s="144">
        <v>3</v>
      </c>
      <c r="B7" s="60" t="s">
        <v>36</v>
      </c>
      <c r="C7" s="35" t="s">
        <v>19</v>
      </c>
      <c r="D7" s="37">
        <v>123</v>
      </c>
      <c r="E7" s="36" t="s">
        <v>446</v>
      </c>
      <c r="F7" s="59" t="s">
        <v>447</v>
      </c>
      <c r="G7" s="61">
        <v>4</v>
      </c>
      <c r="H7" s="61">
        <v>4</v>
      </c>
      <c r="I7" s="61">
        <v>4</v>
      </c>
      <c r="J7" s="61">
        <v>4</v>
      </c>
      <c r="K7" s="61">
        <v>4</v>
      </c>
      <c r="L7" s="61"/>
      <c r="M7" s="61"/>
      <c r="N7" s="61"/>
      <c r="O7" s="61"/>
      <c r="P7" s="61">
        <v>4</v>
      </c>
      <c r="Q7" s="61">
        <v>4</v>
      </c>
      <c r="R7" s="6">
        <v>4</v>
      </c>
      <c r="S7" s="61">
        <v>4</v>
      </c>
      <c r="T7" s="61">
        <v>4</v>
      </c>
      <c r="U7" s="61"/>
      <c r="V7" s="61"/>
      <c r="W7" s="153">
        <f t="shared" si="0"/>
        <v>40</v>
      </c>
      <c r="X7" s="153">
        <v>4</v>
      </c>
      <c r="Y7" s="136">
        <f>W7*poznamky!$B$19</f>
        <v>2139.6731054977713</v>
      </c>
      <c r="Z7" s="136">
        <f>X7*poznamky!$B$9</f>
        <v>88.79023307436182</v>
      </c>
      <c r="AA7" s="121">
        <f t="shared" si="1"/>
        <v>2228.463338572133</v>
      </c>
    </row>
    <row r="8" spans="1:27" ht="45">
      <c r="A8" s="144">
        <v>4</v>
      </c>
      <c r="B8" s="14" t="s">
        <v>9</v>
      </c>
      <c r="C8" s="35" t="s">
        <v>295</v>
      </c>
      <c r="D8" s="37">
        <v>222</v>
      </c>
      <c r="E8" s="36" t="s">
        <v>448</v>
      </c>
      <c r="F8" s="59" t="s">
        <v>449</v>
      </c>
      <c r="G8" s="61"/>
      <c r="H8" s="61">
        <v>4</v>
      </c>
      <c r="I8" s="61"/>
      <c r="J8" s="61">
        <v>4</v>
      </c>
      <c r="K8" s="61">
        <v>4</v>
      </c>
      <c r="L8" s="61"/>
      <c r="M8" s="61"/>
      <c r="N8" s="61"/>
      <c r="O8" s="61"/>
      <c r="P8" s="61">
        <v>4</v>
      </c>
      <c r="Q8" s="61">
        <v>4</v>
      </c>
      <c r="R8" s="6"/>
      <c r="S8" s="6"/>
      <c r="T8" s="6"/>
      <c r="U8" s="6"/>
      <c r="V8" s="6"/>
      <c r="W8" s="153">
        <f t="shared" si="0"/>
        <v>20</v>
      </c>
      <c r="X8" s="153">
        <v>3</v>
      </c>
      <c r="Y8" s="136">
        <f>W8*poznamky!$B$19</f>
        <v>1069.8365527488857</v>
      </c>
      <c r="Z8" s="136">
        <f>X8*poznamky!$B$9</f>
        <v>66.59267480577137</v>
      </c>
      <c r="AA8" s="121">
        <f t="shared" si="1"/>
        <v>1136.429227554657</v>
      </c>
    </row>
    <row r="9" spans="1:27" ht="45">
      <c r="A9" s="144">
        <v>5</v>
      </c>
      <c r="B9" s="64" t="s">
        <v>9</v>
      </c>
      <c r="C9" s="35" t="s">
        <v>229</v>
      </c>
      <c r="D9" s="37">
        <v>223</v>
      </c>
      <c r="E9" s="36" t="s">
        <v>450</v>
      </c>
      <c r="F9" s="59" t="s">
        <v>451</v>
      </c>
      <c r="G9" s="61"/>
      <c r="H9" s="61"/>
      <c r="I9" s="61"/>
      <c r="J9" s="61">
        <v>4</v>
      </c>
      <c r="K9" s="61">
        <v>4</v>
      </c>
      <c r="L9" s="61"/>
      <c r="M9" s="61"/>
      <c r="N9" s="61"/>
      <c r="O9" s="61"/>
      <c r="P9" s="61">
        <v>4</v>
      </c>
      <c r="Q9" s="61">
        <v>4</v>
      </c>
      <c r="R9" s="6">
        <v>4</v>
      </c>
      <c r="S9" s="6"/>
      <c r="T9" s="6"/>
      <c r="U9" s="6"/>
      <c r="V9" s="6"/>
      <c r="W9" s="153">
        <f t="shared" si="0"/>
        <v>20</v>
      </c>
      <c r="X9" s="153">
        <v>2</v>
      </c>
      <c r="Y9" s="136">
        <f>W9*poznamky!$B$19</f>
        <v>1069.8365527488857</v>
      </c>
      <c r="Z9" s="136">
        <f>X9*poznamky!$B$9</f>
        <v>44.39511653718091</v>
      </c>
      <c r="AA9" s="121">
        <f t="shared" si="1"/>
        <v>1114.2316692860666</v>
      </c>
    </row>
    <row r="10" spans="1:27" ht="56.25">
      <c r="A10" s="144">
        <v>6</v>
      </c>
      <c r="B10" s="147" t="s">
        <v>8</v>
      </c>
      <c r="C10" s="35" t="s">
        <v>452</v>
      </c>
      <c r="D10" s="37">
        <v>147</v>
      </c>
      <c r="E10" s="36" t="s">
        <v>453</v>
      </c>
      <c r="F10" s="59" t="s">
        <v>454</v>
      </c>
      <c r="G10" s="61">
        <v>4</v>
      </c>
      <c r="H10" s="61">
        <v>4</v>
      </c>
      <c r="I10" s="61"/>
      <c r="J10" s="61">
        <v>4</v>
      </c>
      <c r="K10" s="61">
        <v>4</v>
      </c>
      <c r="L10" s="61"/>
      <c r="M10" s="61"/>
      <c r="N10" s="61"/>
      <c r="O10" s="61"/>
      <c r="P10" s="6"/>
      <c r="Q10" s="6"/>
      <c r="R10" s="6"/>
      <c r="S10" s="6"/>
      <c r="T10" s="6"/>
      <c r="U10" s="6"/>
      <c r="V10" s="6"/>
      <c r="W10" s="153">
        <f t="shared" si="0"/>
        <v>16</v>
      </c>
      <c r="X10" s="153">
        <v>1</v>
      </c>
      <c r="Y10" s="136">
        <f>W10*poznamky!$B$19</f>
        <v>855.8692421991085</v>
      </c>
      <c r="Z10" s="136">
        <f>X10*poznamky!$B$9</f>
        <v>22.197558268590456</v>
      </c>
      <c r="AA10" s="121">
        <f t="shared" si="1"/>
        <v>878.066800467699</v>
      </c>
    </row>
    <row r="11" ht="14.25">
      <c r="AA11" s="121">
        <f>SUM(AA5:AA10)</f>
        <v>10522.612319479926</v>
      </c>
    </row>
  </sheetData>
  <sheetProtection/>
  <mergeCells count="5">
    <mergeCell ref="B1:B3"/>
    <mergeCell ref="C1:C3"/>
    <mergeCell ref="D1:D3"/>
    <mergeCell ref="E1:E3"/>
    <mergeCell ref="F1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8" r:id="rId2"/>
  <headerFooter>
    <oddHeader>&amp;R&amp;"-,Tučné"&amp;28ČESKÝ POHÁR 2014 - R4 JUNIOŘI U23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2015-11-20T08:29:10Z</cp:lastPrinted>
  <dcterms:created xsi:type="dcterms:W3CDTF">1999-05-11T19:05:06Z</dcterms:created>
  <dcterms:modified xsi:type="dcterms:W3CDTF">2015-11-20T08:29:28Z</dcterms:modified>
  <cp:category/>
  <cp:version/>
  <cp:contentType/>
  <cp:contentStatus/>
</cp:coreProperties>
</file>